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6780" tabRatio="654"/>
  </bookViews>
  <sheets>
    <sheet name="はじめに" sheetId="1" r:id="rId1"/>
    <sheet name="入力シート" sheetId="2" r:id="rId2"/>
    <sheet name="参加申込書" sheetId="3" r:id="rId3"/>
    <sheet name="個人組合せ用" sheetId="10" r:id="rId4"/>
    <sheet name="プロ用" sheetId="12" r:id="rId5"/>
    <sheet name="運営用②" sheetId="11" r:id="rId6"/>
    <sheet name="個人CSV" sheetId="7" r:id="rId7"/>
    <sheet name="団体CSV" sheetId="8" r:id="rId8"/>
    <sheet name="学校情報" sheetId="9" r:id="rId9"/>
  </sheets>
  <definedNames>
    <definedName name="_xlnm.Print_Area" localSheetId="4">プロ用!$A$3:$Q$21</definedName>
    <definedName name="_xlnm.Print_Area" localSheetId="8">学校情報!$A$1:$H$21</definedName>
    <definedName name="_xlnm.Print_Area" localSheetId="3">個人組合せ用!$A$2:$N$83</definedName>
    <definedName name="_xlnm.Print_Area" localSheetId="2">参加申込書!$A$1:$L$38</definedName>
    <definedName name="_xlnm.Print_Area" localSheetId="1">入力シート!$H$3:$U$23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8" l="1"/>
  <c r="G26" i="8"/>
  <c r="G16" i="8"/>
  <c r="P33" i="8"/>
  <c r="R33" i="8" s="1"/>
  <c r="M35" i="8" s="1"/>
  <c r="P21" i="8"/>
  <c r="R21" i="8" s="1"/>
  <c r="M23" i="8" s="1"/>
  <c r="Q21" i="8" l="1"/>
  <c r="G25" i="8"/>
  <c r="Q33" i="8"/>
  <c r="H29" i="8" l="1"/>
  <c r="G29" i="8" s="1"/>
  <c r="M34" i="8"/>
  <c r="M22" i="8"/>
  <c r="H17" i="8"/>
  <c r="G17" i="8" s="1"/>
  <c r="F21" i="9"/>
  <c r="F20" i="9"/>
  <c r="F19" i="9"/>
  <c r="F18" i="9"/>
  <c r="F17" i="9"/>
  <c r="F16" i="9"/>
  <c r="F15" i="9"/>
  <c r="F14" i="9"/>
  <c r="F13" i="9"/>
  <c r="F12" i="9"/>
  <c r="F11" i="9"/>
  <c r="F10" i="9" l="1"/>
  <c r="F9" i="9"/>
  <c r="F8" i="9"/>
  <c r="F7" i="9"/>
  <c r="F6" i="9"/>
  <c r="F5" i="9"/>
  <c r="F4" i="9"/>
  <c r="C7" i="1" l="1"/>
  <c r="A6" i="2" l="1"/>
  <c r="T1" i="2" s="1"/>
  <c r="B5" i="10" l="1"/>
  <c r="AO4" i="12" l="1"/>
  <c r="AT4" i="12" s="1"/>
  <c r="AK4" i="12"/>
  <c r="AL4" i="12" s="1"/>
  <c r="AM4" i="12" s="1"/>
  <c r="AN4" i="12" s="1"/>
  <c r="BF4" i="12"/>
  <c r="BG4" i="12" s="1"/>
  <c r="BH4" i="12" s="1"/>
  <c r="BI4" i="12" s="1"/>
  <c r="BB4" i="12"/>
  <c r="BC4" i="12" s="1"/>
  <c r="S6" i="12"/>
  <c r="S5" i="12"/>
  <c r="S4" i="12"/>
  <c r="R3" i="12"/>
  <c r="B6" i="12"/>
  <c r="B5" i="12"/>
  <c r="B4" i="12"/>
  <c r="A3" i="12"/>
  <c r="AB4" i="12"/>
  <c r="G4" i="12"/>
  <c r="E4" i="12"/>
  <c r="AA4" i="12"/>
  <c r="D4" i="12"/>
  <c r="M4" i="12"/>
  <c r="Z4" i="12"/>
  <c r="Y4" i="12"/>
  <c r="T4" i="12"/>
  <c r="U4" i="12"/>
  <c r="C4" i="12"/>
  <c r="H4" i="12"/>
  <c r="V4" i="12"/>
  <c r="BD4" i="12" l="1"/>
  <c r="BJ4" i="12"/>
  <c r="BK4" i="12"/>
  <c r="AJ5" i="12"/>
  <c r="AU4" i="12"/>
  <c r="AP4" i="12"/>
  <c r="BL4" i="12"/>
  <c r="G14" i="8"/>
  <c r="G13" i="8" s="1"/>
  <c r="C5" i="12"/>
  <c r="AC4" i="12"/>
  <c r="W4" i="12"/>
  <c r="AE4" i="12"/>
  <c r="AD4" i="12"/>
  <c r="F4" i="12"/>
  <c r="AQ4" i="12" l="1"/>
  <c r="BM4" i="12"/>
  <c r="AV4" i="12"/>
  <c r="BA5" i="12"/>
  <c r="BE4" i="12"/>
  <c r="AK5" i="12"/>
  <c r="AO5" i="12"/>
  <c r="H16" i="8"/>
  <c r="I4" i="12"/>
  <c r="N4" i="12"/>
  <c r="AF4" i="12"/>
  <c r="X4" i="12"/>
  <c r="T5" i="12"/>
  <c r="BB5" i="12" l="1"/>
  <c r="BF5" i="12"/>
  <c r="BN4" i="12"/>
  <c r="AL5" i="12"/>
  <c r="AW4" i="12"/>
  <c r="AR4" i="12"/>
  <c r="AT5" i="12"/>
  <c r="AP5" i="12"/>
  <c r="P32" i="8"/>
  <c r="P31" i="8"/>
  <c r="P30" i="8"/>
  <c r="P29" i="8"/>
  <c r="P28" i="8"/>
  <c r="P27" i="8"/>
  <c r="P26" i="8"/>
  <c r="P20" i="8"/>
  <c r="P19" i="8"/>
  <c r="P18" i="8"/>
  <c r="P17" i="8"/>
  <c r="P16" i="8"/>
  <c r="P15" i="8"/>
  <c r="P14" i="8"/>
  <c r="H5" i="12"/>
  <c r="O4" i="12"/>
  <c r="M5" i="12"/>
  <c r="U5" i="12"/>
  <c r="AG4" i="12"/>
  <c r="J4" i="12"/>
  <c r="Y5" i="12"/>
  <c r="D5" i="12"/>
  <c r="R19" i="8" l="1"/>
  <c r="Q19" i="8"/>
  <c r="Q16" i="8"/>
  <c r="R16" i="8"/>
  <c r="R29" i="8"/>
  <c r="Q29" i="8"/>
  <c r="R17" i="8"/>
  <c r="Q17" i="8"/>
  <c r="Q26" i="8"/>
  <c r="R26" i="8"/>
  <c r="Q30" i="8"/>
  <c r="R30" i="8"/>
  <c r="R15" i="8"/>
  <c r="Q15" i="8"/>
  <c r="Q28" i="8"/>
  <c r="R28" i="8"/>
  <c r="Q20" i="8"/>
  <c r="R20" i="8"/>
  <c r="Q14" i="8"/>
  <c r="R14" i="8"/>
  <c r="Q18" i="8"/>
  <c r="R18" i="8"/>
  <c r="R27" i="8"/>
  <c r="Q27" i="8"/>
  <c r="R31" i="8"/>
  <c r="Q31" i="8"/>
  <c r="Q32" i="8"/>
  <c r="R32" i="8"/>
  <c r="BK5" i="12"/>
  <c r="BG5" i="12"/>
  <c r="AS4" i="12"/>
  <c r="AM5" i="12"/>
  <c r="BC5" i="12"/>
  <c r="AX4" i="12"/>
  <c r="BO4" i="12"/>
  <c r="AQ5" i="12"/>
  <c r="AJ6" i="12"/>
  <c r="AU5" i="12"/>
  <c r="T54" i="10"/>
  <c r="J54" i="10" s="1"/>
  <c r="S54" i="10"/>
  <c r="C54" i="10" s="1"/>
  <c r="T53" i="10"/>
  <c r="J53" i="10" s="1"/>
  <c r="S53" i="10"/>
  <c r="C53" i="10" s="1"/>
  <c r="T52" i="10"/>
  <c r="J52" i="10" s="1"/>
  <c r="S52" i="10"/>
  <c r="C52" i="10" s="1"/>
  <c r="T51" i="10"/>
  <c r="S51" i="10"/>
  <c r="C51" i="10" s="1"/>
  <c r="T50" i="10"/>
  <c r="J50" i="10" s="1"/>
  <c r="S50" i="10"/>
  <c r="C50" i="10" s="1"/>
  <c r="T49" i="10"/>
  <c r="J49" i="10" s="1"/>
  <c r="S49" i="10"/>
  <c r="C49" i="10" s="1"/>
  <c r="T16" i="10"/>
  <c r="J16" i="10" s="1"/>
  <c r="S16" i="10"/>
  <c r="C16" i="10" s="1"/>
  <c r="T15" i="10"/>
  <c r="S15" i="10"/>
  <c r="C15" i="10" s="1"/>
  <c r="T14" i="10"/>
  <c r="J14" i="10" s="1"/>
  <c r="S14" i="10"/>
  <c r="C14" i="10" s="1"/>
  <c r="T13" i="10"/>
  <c r="J13" i="10" s="1"/>
  <c r="S13" i="10"/>
  <c r="C13" i="10" s="1"/>
  <c r="T12" i="10"/>
  <c r="J12" i="10" s="1"/>
  <c r="S12" i="10"/>
  <c r="C12" i="10" s="1"/>
  <c r="T11" i="10"/>
  <c r="S11" i="10"/>
  <c r="C11" i="10" s="1"/>
  <c r="T10" i="10"/>
  <c r="J10" i="10" s="1"/>
  <c r="S10" i="10"/>
  <c r="C10" i="10" s="1"/>
  <c r="T9" i="10"/>
  <c r="J9" i="10" s="1"/>
  <c r="S9" i="10"/>
  <c r="C9" i="10" s="1"/>
  <c r="T8" i="10"/>
  <c r="J8" i="10" s="1"/>
  <c r="S8" i="10"/>
  <c r="C8" i="10" s="1"/>
  <c r="T7" i="10"/>
  <c r="S7" i="10"/>
  <c r="C7" i="10" s="1"/>
  <c r="T6" i="10"/>
  <c r="J6" i="10" s="1"/>
  <c r="S6" i="10"/>
  <c r="C6" i="10" s="1"/>
  <c r="T5" i="10"/>
  <c r="J5" i="10" s="1"/>
  <c r="S5" i="10"/>
  <c r="C5" i="10" s="1"/>
  <c r="L27" i="3"/>
  <c r="K27" i="3"/>
  <c r="J27" i="3"/>
  <c r="H27" i="3"/>
  <c r="L26" i="3"/>
  <c r="K26" i="3"/>
  <c r="J26" i="3"/>
  <c r="H26" i="3"/>
  <c r="L25" i="3"/>
  <c r="K25" i="3"/>
  <c r="J25" i="3"/>
  <c r="H25" i="3"/>
  <c r="L24" i="3"/>
  <c r="K24" i="3"/>
  <c r="J24" i="3"/>
  <c r="H24" i="3"/>
  <c r="L23" i="3"/>
  <c r="K23" i="3"/>
  <c r="J23" i="3"/>
  <c r="H23" i="3"/>
  <c r="L22" i="3"/>
  <c r="K22" i="3"/>
  <c r="J22" i="3"/>
  <c r="H22" i="3"/>
  <c r="L21" i="3"/>
  <c r="K21" i="3"/>
  <c r="J21" i="3"/>
  <c r="H21" i="3"/>
  <c r="L20" i="3"/>
  <c r="K20" i="3"/>
  <c r="J20" i="3"/>
  <c r="H20" i="3"/>
  <c r="L19" i="3"/>
  <c r="K19" i="3"/>
  <c r="J19" i="3"/>
  <c r="H19" i="3"/>
  <c r="L18" i="3"/>
  <c r="K18" i="3"/>
  <c r="J18" i="3"/>
  <c r="H18" i="3"/>
  <c r="L17" i="3"/>
  <c r="K17" i="3"/>
  <c r="J17" i="3"/>
  <c r="H17" i="3"/>
  <c r="L16" i="3"/>
  <c r="K16" i="3"/>
  <c r="J16" i="3"/>
  <c r="H16" i="3"/>
  <c r="L15" i="3"/>
  <c r="K15" i="3"/>
  <c r="J15" i="3"/>
  <c r="H15" i="3"/>
  <c r="L14" i="3"/>
  <c r="K14" i="3"/>
  <c r="J14" i="3"/>
  <c r="H14" i="3"/>
  <c r="L13" i="3"/>
  <c r="K13" i="3"/>
  <c r="J13" i="3"/>
  <c r="H13" i="3"/>
  <c r="L12" i="3"/>
  <c r="K12" i="3"/>
  <c r="J12" i="3"/>
  <c r="H12" i="3"/>
  <c r="L11" i="3"/>
  <c r="K11" i="3"/>
  <c r="J11" i="3"/>
  <c r="H11" i="3"/>
  <c r="L10" i="3"/>
  <c r="K10" i="3"/>
  <c r="J10" i="3"/>
  <c r="H10" i="3"/>
  <c r="L9" i="3"/>
  <c r="K9" i="3"/>
  <c r="J9" i="3"/>
  <c r="H9" i="3"/>
  <c r="F27" i="3"/>
  <c r="E27" i="3"/>
  <c r="D27" i="3"/>
  <c r="B27" i="3"/>
  <c r="F26" i="3"/>
  <c r="E26" i="3"/>
  <c r="D26" i="3"/>
  <c r="B26" i="3"/>
  <c r="F25" i="3"/>
  <c r="E25" i="3"/>
  <c r="D25" i="3"/>
  <c r="B25" i="3"/>
  <c r="F24" i="3"/>
  <c r="E24" i="3"/>
  <c r="D24" i="3"/>
  <c r="B24" i="3"/>
  <c r="F23" i="3"/>
  <c r="E23" i="3"/>
  <c r="D23" i="3"/>
  <c r="B23" i="3"/>
  <c r="F22" i="3"/>
  <c r="E22" i="3"/>
  <c r="D22" i="3"/>
  <c r="B22" i="3"/>
  <c r="F21" i="3"/>
  <c r="E21" i="3"/>
  <c r="D21" i="3"/>
  <c r="B21" i="3"/>
  <c r="F20" i="3"/>
  <c r="E20" i="3"/>
  <c r="D20" i="3"/>
  <c r="B20" i="3"/>
  <c r="F19" i="3"/>
  <c r="E19" i="3"/>
  <c r="D19" i="3"/>
  <c r="B19" i="3"/>
  <c r="F18" i="3"/>
  <c r="E18" i="3"/>
  <c r="D18" i="3"/>
  <c r="B18" i="3"/>
  <c r="F17" i="3"/>
  <c r="E17" i="3"/>
  <c r="D17" i="3"/>
  <c r="B17" i="3"/>
  <c r="F16" i="3"/>
  <c r="E16" i="3"/>
  <c r="D16" i="3"/>
  <c r="B16" i="3"/>
  <c r="F15" i="3"/>
  <c r="E15" i="3"/>
  <c r="D15" i="3"/>
  <c r="B15" i="3"/>
  <c r="F14" i="3"/>
  <c r="E14" i="3"/>
  <c r="D14" i="3"/>
  <c r="B14" i="3"/>
  <c r="F13" i="3"/>
  <c r="E13" i="3"/>
  <c r="D13" i="3"/>
  <c r="B13" i="3"/>
  <c r="F12" i="3"/>
  <c r="E12" i="3"/>
  <c r="D12" i="3"/>
  <c r="B12" i="3"/>
  <c r="F11" i="3"/>
  <c r="E11" i="3"/>
  <c r="D11" i="3"/>
  <c r="B11" i="3"/>
  <c r="F10" i="3"/>
  <c r="E10" i="3"/>
  <c r="D10" i="3"/>
  <c r="B10" i="3"/>
  <c r="F9" i="3"/>
  <c r="E9" i="3"/>
  <c r="D9" i="3"/>
  <c r="B9" i="3"/>
  <c r="P4" i="12"/>
  <c r="C6" i="12"/>
  <c r="Z5" i="12"/>
  <c r="V5" i="12"/>
  <c r="AH4" i="12"/>
  <c r="L4" i="12"/>
  <c r="AD5" i="12"/>
  <c r="E5" i="12"/>
  <c r="K4" i="12"/>
  <c r="Q4" i="12"/>
  <c r="I5" i="12"/>
  <c r="M15" i="7" l="1"/>
  <c r="J7" i="10"/>
  <c r="M17" i="7"/>
  <c r="J11" i="10"/>
  <c r="M19" i="7"/>
  <c r="J15" i="10"/>
  <c r="E16" i="7"/>
  <c r="J51" i="10"/>
  <c r="BD5" i="12"/>
  <c r="BH5" i="12"/>
  <c r="AR5" i="12"/>
  <c r="AN5" i="12"/>
  <c r="BL5" i="12"/>
  <c r="BA6" i="12"/>
  <c r="AV5" i="12"/>
  <c r="AO6" i="12"/>
  <c r="AK6" i="12"/>
  <c r="M6" i="7"/>
  <c r="M7" i="7"/>
  <c r="M8" i="7"/>
  <c r="M9" i="7"/>
  <c r="M10" i="7"/>
  <c r="M11" i="7"/>
  <c r="E6" i="7"/>
  <c r="E8" i="7"/>
  <c r="E10" i="7"/>
  <c r="N6" i="7"/>
  <c r="N7" i="7"/>
  <c r="N8" i="7"/>
  <c r="N9" i="7"/>
  <c r="N10" i="7"/>
  <c r="N11" i="7"/>
  <c r="E7" i="7"/>
  <c r="E9" i="7"/>
  <c r="E11" i="7"/>
  <c r="M14" i="7"/>
  <c r="E15" i="7"/>
  <c r="E17" i="7"/>
  <c r="E19" i="7"/>
  <c r="M16" i="7"/>
  <c r="M18" i="7"/>
  <c r="N14" i="7"/>
  <c r="N15" i="7"/>
  <c r="N16" i="7"/>
  <c r="N17" i="7"/>
  <c r="N18" i="7"/>
  <c r="N19" i="7"/>
  <c r="E14" i="7"/>
  <c r="E18" i="7"/>
  <c r="C34" i="3"/>
  <c r="G34" i="3" s="1"/>
  <c r="C33" i="3"/>
  <c r="G33" i="3" s="1"/>
  <c r="G5" i="12"/>
  <c r="J5" i="12"/>
  <c r="AA5" i="12"/>
  <c r="H6" i="12"/>
  <c r="T6" i="12"/>
  <c r="W5" i="12"/>
  <c r="N5" i="12"/>
  <c r="AE5" i="12"/>
  <c r="BB6" i="12" l="1"/>
  <c r="BF6" i="12"/>
  <c r="BM5" i="12"/>
  <c r="AW5" i="12"/>
  <c r="AL6" i="12"/>
  <c r="BI5" i="12"/>
  <c r="AS5" i="12"/>
  <c r="BE5" i="12"/>
  <c r="AP6" i="12"/>
  <c r="AT6" i="12"/>
  <c r="J34" i="3"/>
  <c r="L22" i="8"/>
  <c r="K19" i="8"/>
  <c r="L17" i="8"/>
  <c r="K17" i="8"/>
  <c r="J17" i="8"/>
  <c r="X5" i="12"/>
  <c r="AB5" i="12"/>
  <c r="U6" i="12"/>
  <c r="Y6" i="12"/>
  <c r="M6" i="12"/>
  <c r="D6" i="12"/>
  <c r="AF5" i="12"/>
  <c r="L5" i="12"/>
  <c r="O5" i="12"/>
  <c r="F5" i="12"/>
  <c r="AQ6" i="12" l="1"/>
  <c r="AM6" i="12"/>
  <c r="BN5" i="12"/>
  <c r="BG6" i="12"/>
  <c r="BK6" i="12"/>
  <c r="BJ5" i="12"/>
  <c r="AX5" i="12"/>
  <c r="BC6" i="12"/>
  <c r="AJ7" i="12"/>
  <c r="AU6" i="12"/>
  <c r="L34" i="8"/>
  <c r="K31" i="8"/>
  <c r="L29" i="8"/>
  <c r="K29" i="8"/>
  <c r="J29" i="8"/>
  <c r="H28" i="8"/>
  <c r="M30" i="8" s="1"/>
  <c r="K30" i="8" s="1"/>
  <c r="H27" i="8"/>
  <c r="M28" i="8" s="1"/>
  <c r="L21" i="8"/>
  <c r="H15" i="8"/>
  <c r="P5" i="12"/>
  <c r="AG5" i="12"/>
  <c r="Q5" i="12"/>
  <c r="Z6" i="12"/>
  <c r="C7" i="12"/>
  <c r="AC5" i="12"/>
  <c r="I6" i="12"/>
  <c r="AD6" i="12"/>
  <c r="V6" i="12"/>
  <c r="K5" i="12"/>
  <c r="BH6" i="12" l="1"/>
  <c r="BD6" i="12"/>
  <c r="AN6" i="12"/>
  <c r="AV6" i="12"/>
  <c r="BL6" i="12"/>
  <c r="BA7" i="12"/>
  <c r="BO5" i="12"/>
  <c r="AR6" i="12"/>
  <c r="AO7" i="12"/>
  <c r="AK7" i="12"/>
  <c r="B15" i="8"/>
  <c r="L28" i="8"/>
  <c r="J28" i="8"/>
  <c r="K28" i="8"/>
  <c r="M18" i="8"/>
  <c r="K18" i="8" s="1"/>
  <c r="M16" i="8"/>
  <c r="L33" i="8"/>
  <c r="O22" i="8"/>
  <c r="AA6" i="12"/>
  <c r="AE6" i="12"/>
  <c r="T7" i="12"/>
  <c r="F6" i="12"/>
  <c r="G6" i="12"/>
  <c r="W6" i="12"/>
  <c r="E6" i="12"/>
  <c r="AH5" i="12"/>
  <c r="H7" i="12"/>
  <c r="J6" i="12"/>
  <c r="BB7" i="12" l="1"/>
  <c r="BF7" i="12"/>
  <c r="AW6" i="12"/>
  <c r="BE6" i="12"/>
  <c r="AS6" i="12"/>
  <c r="BM6" i="12"/>
  <c r="AL7" i="12"/>
  <c r="BI6" i="12"/>
  <c r="AT7" i="12"/>
  <c r="AP7" i="12"/>
  <c r="B18" i="8"/>
  <c r="B22" i="8"/>
  <c r="B17" i="8"/>
  <c r="B23" i="8"/>
  <c r="T26" i="8"/>
  <c r="T14" i="8"/>
  <c r="L16" i="8"/>
  <c r="J16" i="8"/>
  <c r="K16" i="8"/>
  <c r="B35" i="8"/>
  <c r="B33" i="8"/>
  <c r="B34" i="8"/>
  <c r="B30" i="8"/>
  <c r="B29" i="8"/>
  <c r="B28" i="8"/>
  <c r="Y7" i="12"/>
  <c r="AB6" i="12"/>
  <c r="X6" i="12"/>
  <c r="K6" i="12"/>
  <c r="O6" i="12"/>
  <c r="N6" i="12"/>
  <c r="AF6" i="12"/>
  <c r="D7" i="12"/>
  <c r="M7" i="12"/>
  <c r="U7" i="12"/>
  <c r="B16" i="8" l="1"/>
  <c r="AM7" i="12"/>
  <c r="AX6" i="12"/>
  <c r="BK7" i="12"/>
  <c r="BG7" i="12"/>
  <c r="BJ6" i="12"/>
  <c r="BN6" i="12"/>
  <c r="BC7" i="12"/>
  <c r="AQ7" i="12"/>
  <c r="AU7" i="12"/>
  <c r="AJ8" i="12"/>
  <c r="O34" i="8"/>
  <c r="T27" i="8"/>
  <c r="T28" i="8" s="1"/>
  <c r="T29" i="8" s="1"/>
  <c r="T30" i="8" s="1"/>
  <c r="T31" i="8" s="1"/>
  <c r="T32" i="8" s="1"/>
  <c r="P35" i="8" s="1"/>
  <c r="T15" i="8"/>
  <c r="T16" i="8" s="1"/>
  <c r="T17" i="8" s="1"/>
  <c r="T18" i="8" s="1"/>
  <c r="T19" i="8" s="1"/>
  <c r="T20" i="8" s="1"/>
  <c r="P23" i="8" s="1"/>
  <c r="S26" i="8"/>
  <c r="S27" i="8" s="1"/>
  <c r="S28" i="8" s="1"/>
  <c r="S29" i="8" s="1"/>
  <c r="S30" i="8" s="1"/>
  <c r="S31" i="8" s="1"/>
  <c r="S32" i="8" s="1"/>
  <c r="P34" i="8" s="1"/>
  <c r="S14" i="8"/>
  <c r="S15" i="8" s="1"/>
  <c r="S16" i="8" s="1"/>
  <c r="S17" i="8" s="1"/>
  <c r="S18" i="8" s="1"/>
  <c r="S19" i="8" s="1"/>
  <c r="S20" i="8" s="1"/>
  <c r="P22" i="8" s="1"/>
  <c r="AC6" i="12"/>
  <c r="AD7" i="12"/>
  <c r="L6" i="12"/>
  <c r="V7" i="12"/>
  <c r="Z7" i="12"/>
  <c r="AG6" i="12"/>
  <c r="I7" i="12"/>
  <c r="E7" i="12"/>
  <c r="BH7" i="12" l="1"/>
  <c r="AR7" i="12"/>
  <c r="BO6" i="12"/>
  <c r="BA8" i="12"/>
  <c r="BL7" i="12"/>
  <c r="AV7" i="12"/>
  <c r="BD7" i="12"/>
  <c r="AN7" i="12"/>
  <c r="AO8" i="12"/>
  <c r="AK8" i="12"/>
  <c r="Q22" i="8"/>
  <c r="M20" i="8" s="1"/>
  <c r="Q35" i="8"/>
  <c r="M33" i="8" s="1"/>
  <c r="J32" i="8" s="1"/>
  <c r="Q34" i="8"/>
  <c r="M32" i="8" s="1"/>
  <c r="Q23" i="8"/>
  <c r="M21" i="8" s="1"/>
  <c r="AA7" i="12"/>
  <c r="AH6" i="12"/>
  <c r="AE7" i="12"/>
  <c r="W7" i="12"/>
  <c r="C8" i="12"/>
  <c r="G7" i="12"/>
  <c r="Q6" i="12"/>
  <c r="J7" i="12"/>
  <c r="N7" i="12"/>
  <c r="P6" i="12"/>
  <c r="T8" i="12"/>
  <c r="BE7" i="12" l="1"/>
  <c r="BB8" i="12"/>
  <c r="BF8" i="12"/>
  <c r="AS7" i="12"/>
  <c r="AW7" i="12"/>
  <c r="AL8" i="12"/>
  <c r="BM7" i="12"/>
  <c r="BI7" i="12"/>
  <c r="AT8" i="12"/>
  <c r="AP8" i="12"/>
  <c r="K33" i="8"/>
  <c r="L32" i="8"/>
  <c r="B32" i="8" s="1"/>
  <c r="K21" i="8"/>
  <c r="B21" i="8" s="1"/>
  <c r="J20" i="8"/>
  <c r="L20" i="8"/>
  <c r="J31" i="8"/>
  <c r="L31" i="8"/>
  <c r="K32" i="8"/>
  <c r="J19" i="8"/>
  <c r="B19" i="8" s="1"/>
  <c r="L19" i="8"/>
  <c r="K20" i="8"/>
  <c r="H2" i="11"/>
  <c r="B14" i="7" s="1"/>
  <c r="C2" i="11"/>
  <c r="H6" i="7" s="1"/>
  <c r="C2" i="10"/>
  <c r="H8" i="3"/>
  <c r="B8" i="3"/>
  <c r="L7" i="12"/>
  <c r="K7" i="12"/>
  <c r="U8" i="12"/>
  <c r="Y8" i="12"/>
  <c r="H8" i="12"/>
  <c r="AF7" i="12"/>
  <c r="AB7" i="12"/>
  <c r="X7" i="12"/>
  <c r="M8" i="12"/>
  <c r="F7" i="12"/>
  <c r="BC8" i="12" l="1"/>
  <c r="BJ7" i="12"/>
  <c r="AM8" i="12"/>
  <c r="BN7" i="12"/>
  <c r="AX7" i="12"/>
  <c r="AQ8" i="12"/>
  <c r="BK8" i="12"/>
  <c r="BG8" i="12"/>
  <c r="AJ9" i="12"/>
  <c r="AU8" i="12"/>
  <c r="B20" i="8"/>
  <c r="B31" i="8"/>
  <c r="D14" i="7"/>
  <c r="E2" i="11"/>
  <c r="B6" i="7" s="1"/>
  <c r="D6" i="7" s="1"/>
  <c r="L6" i="7"/>
  <c r="F3" i="11"/>
  <c r="H15" i="7" s="1"/>
  <c r="F7" i="11"/>
  <c r="H19" i="7" s="1"/>
  <c r="H4" i="11"/>
  <c r="B16" i="7" s="1"/>
  <c r="D2" i="11"/>
  <c r="I6" i="7" s="1"/>
  <c r="D3" i="11"/>
  <c r="I7" i="7" s="1"/>
  <c r="D4" i="11"/>
  <c r="I8" i="7" s="1"/>
  <c r="D5" i="11"/>
  <c r="I9" i="7" s="1"/>
  <c r="D6" i="11"/>
  <c r="I10" i="7" s="1"/>
  <c r="D7" i="11"/>
  <c r="I11" i="7" s="1"/>
  <c r="E3" i="11"/>
  <c r="B7" i="7" s="1"/>
  <c r="E5" i="11"/>
  <c r="B9" i="7" s="1"/>
  <c r="E7" i="11"/>
  <c r="B11" i="7" s="1"/>
  <c r="F5" i="11"/>
  <c r="H17" i="7" s="1"/>
  <c r="H6" i="11"/>
  <c r="B18" i="7" s="1"/>
  <c r="G2" i="11"/>
  <c r="I14" i="7" s="1"/>
  <c r="G3" i="11"/>
  <c r="I15" i="7" s="1"/>
  <c r="G4" i="11"/>
  <c r="I16" i="7" s="1"/>
  <c r="G5" i="11"/>
  <c r="I17" i="7" s="1"/>
  <c r="G6" i="11"/>
  <c r="I18" i="7" s="1"/>
  <c r="G7" i="11"/>
  <c r="I19" i="7" s="1"/>
  <c r="H3" i="11"/>
  <c r="B15" i="7" s="1"/>
  <c r="H5" i="11"/>
  <c r="B17" i="7" s="1"/>
  <c r="H7" i="11"/>
  <c r="B19" i="7" s="1"/>
  <c r="F2" i="11"/>
  <c r="H14" i="7" s="1"/>
  <c r="F4" i="11"/>
  <c r="H16" i="7" s="1"/>
  <c r="F6" i="11"/>
  <c r="H18" i="7" s="1"/>
  <c r="C3" i="11"/>
  <c r="H7" i="7" s="1"/>
  <c r="C4" i="11"/>
  <c r="H8" i="7" s="1"/>
  <c r="C5" i="11"/>
  <c r="H9" i="7" s="1"/>
  <c r="C6" i="11"/>
  <c r="H10" i="7" s="1"/>
  <c r="C7" i="11"/>
  <c r="H11" i="7" s="1"/>
  <c r="E4" i="11"/>
  <c r="B8" i="7" s="1"/>
  <c r="E6" i="11"/>
  <c r="B10" i="7" s="1"/>
  <c r="J2" i="10"/>
  <c r="C46" i="10"/>
  <c r="J46" i="10" s="1"/>
  <c r="F8" i="3"/>
  <c r="E8" i="3"/>
  <c r="D8" i="3"/>
  <c r="L8" i="3"/>
  <c r="K8" i="3"/>
  <c r="J8" i="3"/>
  <c r="B4" i="3"/>
  <c r="B31" i="3" s="1"/>
  <c r="D1" i="3"/>
  <c r="I38" i="3"/>
  <c r="C38" i="3"/>
  <c r="H30" i="3"/>
  <c r="AD8" i="12"/>
  <c r="I8" i="12"/>
  <c r="O7" i="12"/>
  <c r="P7" i="12"/>
  <c r="V8" i="12"/>
  <c r="AC7" i="12"/>
  <c r="E8" i="12"/>
  <c r="D8" i="12"/>
  <c r="AG7" i="12"/>
  <c r="Q7" i="12"/>
  <c r="Z8" i="12"/>
  <c r="C9" i="2" l="1"/>
  <c r="H4" i="3" s="1"/>
  <c r="C8" i="2"/>
  <c r="B5" i="3" s="1"/>
  <c r="C7" i="2"/>
  <c r="G31" i="3" s="1"/>
  <c r="BH8" i="12"/>
  <c r="AR8" i="12"/>
  <c r="BO7" i="12"/>
  <c r="BL8" i="12"/>
  <c r="BA9" i="12"/>
  <c r="AV8" i="12"/>
  <c r="AN8" i="12"/>
  <c r="BD8" i="12"/>
  <c r="AK9" i="12"/>
  <c r="AO9" i="12"/>
  <c r="C15" i="7"/>
  <c r="D15" i="7"/>
  <c r="L17" i="7"/>
  <c r="J17" i="7"/>
  <c r="D16" i="7"/>
  <c r="C16" i="7"/>
  <c r="J15" i="7"/>
  <c r="L15" i="7"/>
  <c r="D19" i="7"/>
  <c r="C19" i="7"/>
  <c r="J18" i="7"/>
  <c r="K18" i="7" s="1"/>
  <c r="L18" i="7"/>
  <c r="C17" i="7"/>
  <c r="D17" i="7"/>
  <c r="D18" i="7"/>
  <c r="C18" i="7"/>
  <c r="J16" i="7"/>
  <c r="K16" i="7" s="1"/>
  <c r="L16" i="7"/>
  <c r="J14" i="7"/>
  <c r="K14" i="7" s="1"/>
  <c r="L14" i="7"/>
  <c r="J19" i="7"/>
  <c r="L19" i="7"/>
  <c r="C6" i="7"/>
  <c r="J10" i="7"/>
  <c r="K10" i="7" s="1"/>
  <c r="L10" i="7"/>
  <c r="D11" i="7"/>
  <c r="C11" i="7"/>
  <c r="L8" i="7"/>
  <c r="D7" i="7"/>
  <c r="C7" i="7"/>
  <c r="D10" i="7"/>
  <c r="L9" i="7"/>
  <c r="D8" i="7"/>
  <c r="L11" i="7"/>
  <c r="J11" i="7"/>
  <c r="K11" i="7" s="1"/>
  <c r="L7" i="7"/>
  <c r="D9" i="7"/>
  <c r="C9" i="7"/>
  <c r="B1" i="3"/>
  <c r="W8" i="12"/>
  <c r="N8" i="12"/>
  <c r="F8" i="12"/>
  <c r="T9" i="12"/>
  <c r="H9" i="12"/>
  <c r="AH7" i="12"/>
  <c r="AE8" i="12"/>
  <c r="J8" i="12"/>
  <c r="C9" i="12"/>
  <c r="AA8" i="12"/>
  <c r="B8" i="8" l="1"/>
  <c r="B6" i="8"/>
  <c r="C6" i="8" s="1"/>
  <c r="AL9" i="12"/>
  <c r="BM8" i="12"/>
  <c r="AS8" i="12"/>
  <c r="BE8" i="12"/>
  <c r="AW8" i="12"/>
  <c r="BF9" i="12"/>
  <c r="BB9" i="12"/>
  <c r="BI8" i="12"/>
  <c r="AT9" i="12"/>
  <c r="AP9" i="12"/>
  <c r="J9" i="7"/>
  <c r="K9" i="7" s="1"/>
  <c r="J7" i="7"/>
  <c r="K7" i="7" s="1"/>
  <c r="C8" i="7"/>
  <c r="C10" i="7"/>
  <c r="J8" i="7"/>
  <c r="K8" i="7" s="1"/>
  <c r="B7" i="10"/>
  <c r="B9" i="10" s="1"/>
  <c r="B11" i="10" s="1"/>
  <c r="B13" i="10" s="1"/>
  <c r="B15" i="10" s="1"/>
  <c r="A2" i="11"/>
  <c r="A3" i="11" s="1"/>
  <c r="A4" i="11" s="1"/>
  <c r="A5" i="11" s="1"/>
  <c r="A6" i="11" s="1"/>
  <c r="A7" i="11" s="1"/>
  <c r="I5" i="10"/>
  <c r="B49" i="10"/>
  <c r="B50" i="10" s="1"/>
  <c r="B51" i="10" s="1"/>
  <c r="B52" i="10" s="1"/>
  <c r="B53" i="10" s="1"/>
  <c r="B54" i="10" s="1"/>
  <c r="H26" i="8"/>
  <c r="M27" i="8" s="1"/>
  <c r="H14" i="8"/>
  <c r="M15" i="8" s="1"/>
  <c r="B2" i="11"/>
  <c r="B3" i="11" s="1"/>
  <c r="B4" i="11" s="1"/>
  <c r="B5" i="11" s="1"/>
  <c r="B6" i="11" s="1"/>
  <c r="B7" i="11" s="1"/>
  <c r="C8" i="8"/>
  <c r="C14" i="7"/>
  <c r="J6" i="7"/>
  <c r="K6" i="7" s="1"/>
  <c r="K19" i="7"/>
  <c r="K15" i="7"/>
  <c r="K17" i="7"/>
  <c r="O8" i="12"/>
  <c r="Y9" i="12"/>
  <c r="K8" i="12"/>
  <c r="G8" i="12"/>
  <c r="L8" i="12"/>
  <c r="U9" i="12"/>
  <c r="X8" i="12"/>
  <c r="AF8" i="12"/>
  <c r="D9" i="12"/>
  <c r="AB8" i="12"/>
  <c r="BK9" i="12" l="1"/>
  <c r="BG9" i="12"/>
  <c r="BN8" i="12"/>
  <c r="BJ8" i="12"/>
  <c r="AQ9" i="12"/>
  <c r="BC9" i="12"/>
  <c r="AX8" i="12"/>
  <c r="AM9" i="12"/>
  <c r="AJ10" i="12"/>
  <c r="AU9" i="12"/>
  <c r="L15" i="8"/>
  <c r="J15" i="8"/>
  <c r="K15" i="8"/>
  <c r="I7" i="10"/>
  <c r="I9" i="10" s="1"/>
  <c r="I11" i="10" s="1"/>
  <c r="I13" i="10" s="1"/>
  <c r="I15" i="10" s="1"/>
  <c r="I49" i="10"/>
  <c r="I50" i="10" s="1"/>
  <c r="I51" i="10" s="1"/>
  <c r="I52" i="10" s="1"/>
  <c r="I53" i="10" s="1"/>
  <c r="I54" i="10" s="1"/>
  <c r="L27" i="8"/>
  <c r="J27" i="8"/>
  <c r="B27" i="8" s="1"/>
  <c r="K27" i="8"/>
  <c r="AG8" i="12"/>
  <c r="Z9" i="12"/>
  <c r="AD9" i="12"/>
  <c r="I9" i="12"/>
  <c r="V9" i="12"/>
  <c r="E9" i="12"/>
  <c r="P8" i="12"/>
  <c r="M9" i="12"/>
  <c r="AC8" i="12"/>
  <c r="AR9" i="12" l="1"/>
  <c r="BO8" i="12"/>
  <c r="BH9" i="12"/>
  <c r="AN9" i="12"/>
  <c r="BD9" i="12"/>
  <c r="BL9" i="12"/>
  <c r="BA10" i="12"/>
  <c r="AV9" i="12"/>
  <c r="AO10" i="12"/>
  <c r="AK10" i="12"/>
  <c r="C10" i="12"/>
  <c r="AE9" i="12"/>
  <c r="AA9" i="12"/>
  <c r="T10" i="12"/>
  <c r="J9" i="12"/>
  <c r="G9" i="12"/>
  <c r="AH8" i="12"/>
  <c r="N9" i="12"/>
  <c r="Q8" i="12"/>
  <c r="W9" i="12"/>
  <c r="AP10" i="12" l="1"/>
  <c r="BM9" i="12"/>
  <c r="AW9" i="12"/>
  <c r="AL10" i="12"/>
  <c r="BB10" i="12"/>
  <c r="BF10" i="12"/>
  <c r="BE9" i="12"/>
  <c r="BI9" i="12"/>
  <c r="AS9" i="12"/>
  <c r="AB9" i="12"/>
  <c r="X9" i="12"/>
  <c r="O9" i="12"/>
  <c r="D10" i="12"/>
  <c r="AF9" i="12"/>
  <c r="U10" i="12"/>
  <c r="K9" i="12"/>
  <c r="F9" i="12"/>
  <c r="Y10" i="12"/>
  <c r="AM10" i="12" l="1"/>
  <c r="BN9" i="12"/>
  <c r="BG10" i="12"/>
  <c r="BJ9" i="12"/>
  <c r="BC10" i="12"/>
  <c r="AX9" i="12"/>
  <c r="AQ10" i="12"/>
  <c r="L9" i="12"/>
  <c r="H10" i="12"/>
  <c r="AC9" i="12"/>
  <c r="E10" i="12"/>
  <c r="AG9" i="12"/>
  <c r="P9" i="12"/>
  <c r="Z10" i="12"/>
  <c r="Q9" i="12"/>
  <c r="V10" i="12"/>
  <c r="BO9" i="12" l="1"/>
  <c r="BH10" i="12"/>
  <c r="AR10" i="12"/>
  <c r="BD10" i="12"/>
  <c r="AN10" i="12"/>
  <c r="I10" i="12"/>
  <c r="F10" i="12"/>
  <c r="AA10" i="12"/>
  <c r="G10" i="12"/>
  <c r="W10" i="12"/>
  <c r="AH9" i="12"/>
  <c r="AS10" i="12" l="1"/>
  <c r="BI10" i="12"/>
  <c r="BE10" i="12"/>
  <c r="J10" i="12"/>
  <c r="AB10" i="12"/>
  <c r="X10" i="12"/>
  <c r="K10" i="12"/>
  <c r="BJ10" i="12" l="1"/>
  <c r="AC10" i="12"/>
  <c r="L10" i="12"/>
</calcChain>
</file>

<file path=xl/sharedStrings.xml><?xml version="1.0" encoding="utf-8"?>
<sst xmlns="http://schemas.openxmlformats.org/spreadsheetml/2006/main" count="614" uniqueCount="365">
  <si>
    <t>下越地区バドミントン部顧問　各位</t>
  </si>
  <si>
    <t>①</t>
  </si>
  <si>
    <t>②</t>
  </si>
  <si>
    <t>③</t>
  </si>
  <si>
    <t>フォント等は調整してありますので、そのまま入力し、要項記載のメールに添付して送信願います。</t>
  </si>
  <si>
    <t>④</t>
  </si>
  <si>
    <t>⑤</t>
  </si>
  <si>
    <t>この方法での申込みが難しい場合は連絡をください。対応いたします。</t>
  </si>
  <si>
    <t>各校へ要項等到着から締め切りまで期間が短く、大変申し訳ございません。何卒よろしくお願いいたします。</t>
  </si>
  <si>
    <t>⑥</t>
  </si>
  <si>
    <t>※男女を兼ねる場合には、両方へ入力をお願いします。</t>
  </si>
  <si>
    <t>男子顧問→</t>
  </si>
  <si>
    <t>女子顧問→</t>
  </si>
  <si>
    <t>⑦</t>
  </si>
  <si>
    <t>組み合わせ会議の出席について。</t>
  </si>
  <si>
    <t>出席顧問→</t>
  </si>
  <si>
    <t>必要</t>
  </si>
  <si>
    <t>お弁当→</t>
  </si>
  <si>
    <t>不要</t>
  </si>
  <si>
    <t>※お弁当の、要・不要のチェックをお願いします。</t>
  </si>
  <si>
    <t>連絡先</t>
  </si>
  <si>
    <t>メールの件名：</t>
    <phoneticPr fontId="1"/>
  </si>
  <si>
    <t>申込書のファイル名：</t>
    <phoneticPr fontId="1"/>
  </si>
  <si>
    <t>〇〇高校申込（男子または女子）</t>
    <phoneticPr fontId="1"/>
  </si>
  <si>
    <t>新潟県立新発田商業高等学校　　　小林　浩司　宛</t>
    <rPh sb="4" eb="7">
      <t>シバタ</t>
    </rPh>
    <rPh sb="7" eb="9">
      <t>ショウギョウ</t>
    </rPh>
    <rPh sb="16" eb="18">
      <t>コバヤシ</t>
    </rPh>
    <rPh sb="19" eb="21">
      <t>コウジ</t>
    </rPh>
    <phoneticPr fontId="1"/>
  </si>
  <si>
    <r>
      <t>「参加申込書」と「参加料」のみ、</t>
    </r>
    <r>
      <rPr>
        <b/>
        <sz val="12"/>
        <rFont val="BIZ UDP明朝 Medium"/>
        <family val="1"/>
        <charset val="128"/>
      </rPr>
      <t>顧問会議当日に持参願います。</t>
    </r>
  </si>
  <si>
    <r>
      <t>参加申込書　A４たて</t>
    </r>
    <r>
      <rPr>
        <sz val="12"/>
        <color indexed="10"/>
        <rFont val="BIZ UDP明朝 Medium"/>
        <family val="1"/>
        <charset val="128"/>
      </rPr>
      <t>（</t>
    </r>
    <r>
      <rPr>
        <b/>
        <sz val="12"/>
        <color indexed="10"/>
        <rFont val="BIZ UDP明朝 Medium"/>
        <family val="1"/>
        <charset val="128"/>
      </rPr>
      <t>校長印が必要</t>
    </r>
    <r>
      <rPr>
        <sz val="12"/>
        <color indexed="10"/>
        <rFont val="BIZ UDP明朝 Medium"/>
        <family val="1"/>
        <charset val="128"/>
      </rPr>
      <t>ですのでお忘れなく）</t>
    </r>
    <phoneticPr fontId="1"/>
  </si>
  <si>
    <r>
      <t>入力シートのみ</t>
    </r>
    <r>
      <rPr>
        <b/>
        <i/>
        <sz val="12"/>
        <color indexed="10"/>
        <rFont val="BIZ UDP明朝 Medium"/>
        <family val="1"/>
        <charset val="128"/>
      </rPr>
      <t>入力例を参考に</t>
    </r>
    <r>
      <rPr>
        <sz val="12"/>
        <rFont val="BIZ UDP明朝 Medium"/>
        <family val="1"/>
        <charset val="128"/>
      </rPr>
      <t>作業をして下さい。</t>
    </r>
    <phoneticPr fontId="1"/>
  </si>
  <si>
    <t>他のシートには保護をかけてありますのでご了承ください。※保護をかけていますが、印刷は可能です。</t>
    <phoneticPr fontId="1"/>
  </si>
  <si>
    <t>右の表に顧問名を入れてください</t>
    <rPh sb="0" eb="1">
      <t>ミギ</t>
    </rPh>
    <phoneticPr fontId="1"/>
  </si>
  <si>
    <t>（出席される方のお名前を入力ください。）</t>
    <phoneticPr fontId="1"/>
  </si>
  <si>
    <t>（なお、お弁当の必要・不要についてもお願いします。）</t>
    <phoneticPr fontId="1"/>
  </si>
  <si>
    <t>これは、プログラムの顧問名簿及び進行表に反映される</t>
    <phoneticPr fontId="1"/>
  </si>
  <si>
    <t>ものです。姓と名の間に全角のスペースを入力してください。</t>
    <rPh sb="5" eb="6">
      <t>セイ</t>
    </rPh>
    <rPh sb="7" eb="8">
      <t>メイ</t>
    </rPh>
    <rPh sb="9" eb="10">
      <t>アイダ</t>
    </rPh>
    <rPh sb="11" eb="13">
      <t>ゼンカク</t>
    </rPh>
    <rPh sb="19" eb="21">
      <t>ニュウリョク</t>
    </rPh>
    <phoneticPr fontId="1"/>
  </si>
  <si>
    <t>村上高等学校</t>
  </si>
  <si>
    <t>０２５４－５３－２１０９</t>
  </si>
  <si>
    <t>（村上）</t>
  </si>
  <si>
    <t>村上</t>
  </si>
  <si>
    <t>村上桜ヶ丘高等学校</t>
  </si>
  <si>
    <t>０２５４－５２－５２０１</t>
  </si>
  <si>
    <t>（村上桜ヶ丘）</t>
  </si>
  <si>
    <t>村上桜ヶ丘</t>
  </si>
  <si>
    <t>基本情報</t>
  </si>
  <si>
    <t>村上中等教育学校</t>
  </si>
  <si>
    <t>０２５４－５２－５１１５</t>
  </si>
  <si>
    <t>（村上中等）</t>
  </si>
  <si>
    <t>村上中等</t>
  </si>
  <si>
    <t>学校名</t>
  </si>
  <si>
    <t>中条高等学校</t>
  </si>
  <si>
    <t>０２５４－４３－２０４７</t>
  </si>
  <si>
    <t>（中条）</t>
  </si>
  <si>
    <t>中条</t>
  </si>
  <si>
    <t>校長名</t>
  </si>
  <si>
    <t>新発田高等学校</t>
  </si>
  <si>
    <t>０２５４－２２－２００８</t>
  </si>
  <si>
    <t>（新発田）</t>
  </si>
  <si>
    <t>新発田</t>
  </si>
  <si>
    <t>所在地</t>
  </si>
  <si>
    <t>新発田南高等学校</t>
  </si>
  <si>
    <t>岩井　智幸</t>
  </si>
  <si>
    <t>０２５４－２２－２１７８</t>
  </si>
  <si>
    <t>（新発田南）</t>
  </si>
  <si>
    <t>新発田南</t>
  </si>
  <si>
    <t>電話番号</t>
  </si>
  <si>
    <t>新発田農業高等学校</t>
  </si>
  <si>
    <t>０２５４－２２－２３０３</t>
  </si>
  <si>
    <t>（新発田農業）</t>
  </si>
  <si>
    <t>新発田農業</t>
  </si>
  <si>
    <t>男子担当</t>
  </si>
  <si>
    <t>女子担当</t>
  </si>
  <si>
    <t>新発田商業高等学校</t>
  </si>
  <si>
    <t>「はじめに」のシートにも入力欄がありますので忘れずにお願いします。</t>
  </si>
  <si>
    <t>新発田市板敷５２１番地１</t>
  </si>
  <si>
    <t>０２５４－２６－１３８８</t>
  </si>
  <si>
    <t>（新発田商業）</t>
  </si>
  <si>
    <t>新発田商業</t>
  </si>
  <si>
    <t>監　　督</t>
  </si>
  <si>
    <t>男子</t>
  </si>
  <si>
    <t>女子</t>
  </si>
  <si>
    <t>阿賀黎明高等学校</t>
  </si>
  <si>
    <t>０２５４－９２－２６５０</t>
  </si>
  <si>
    <t>（阿賀黎明）</t>
  </si>
  <si>
    <t>阿賀黎明</t>
  </si>
  <si>
    <t>コ　ー　チ</t>
  </si>
  <si>
    <t>新津高等学校</t>
  </si>
  <si>
    <t>小林　英明</t>
  </si>
  <si>
    <t>０２５０－２２－１９２０</t>
  </si>
  <si>
    <t>（新津）</t>
  </si>
  <si>
    <t>新津</t>
  </si>
  <si>
    <t>新津工業高等学校</t>
  </si>
  <si>
    <t>０２５０－２２－３４４１</t>
  </si>
  <si>
    <t>（新津工業）</t>
  </si>
  <si>
    <t>新津工業</t>
  </si>
  <si>
    <t>マネージャー</t>
  </si>
  <si>
    <t>新津南高等学校</t>
  </si>
  <si>
    <t>０２５０－３８－２９１２</t>
  </si>
  <si>
    <t>（新津南）</t>
  </si>
  <si>
    <t>新津南</t>
  </si>
  <si>
    <t>五泉高等学校</t>
  </si>
  <si>
    <t>０２５０－４３－３３１４</t>
  </si>
  <si>
    <t>（五泉）</t>
  </si>
  <si>
    <t>五泉</t>
  </si>
  <si>
    <t>新発田中央高等学校</t>
  </si>
  <si>
    <t>０２５４－２７－２４６６</t>
  </si>
  <si>
    <t>（新発田中央）</t>
  </si>
  <si>
    <t>新発田中央</t>
  </si>
  <si>
    <t>開志国際高等学校</t>
  </si>
  <si>
    <t>開志国際</t>
  </si>
  <si>
    <t>※シード権は学校枠とし、エントリーする。</t>
  </si>
  <si>
    <t>男子選手名簿</t>
  </si>
  <si>
    <t>ふりがな</t>
  </si>
  <si>
    <t>学年</t>
  </si>
  <si>
    <t>学校対抗</t>
  </si>
  <si>
    <t>個人ダブルス</t>
  </si>
  <si>
    <t>個人シングルス</t>
  </si>
  <si>
    <t>女子選手名簿</t>
  </si>
  <si>
    <t>一般</t>
  </si>
  <si>
    <t>ランク３位の右</t>
  </si>
  <si>
    <t>教員</t>
  </si>
  <si>
    <t>ランク３位の左</t>
  </si>
  <si>
    <t>ランク２位の左</t>
  </si>
  <si>
    <t>Ｓ１</t>
  </si>
  <si>
    <t>ランク２位の右</t>
  </si>
  <si>
    <t>Ｓ２</t>
  </si>
  <si>
    <t>ランク６位の右</t>
  </si>
  <si>
    <t>Ｓ３</t>
  </si>
  <si>
    <t>ランク６位の左</t>
  </si>
  <si>
    <t>Ｓ４</t>
  </si>
  <si>
    <t>ランク５位の左</t>
  </si>
  <si>
    <t>Ｓ５</t>
  </si>
  <si>
    <t>ランク５位の右</t>
  </si>
  <si>
    <t>Ｓ６</t>
  </si>
  <si>
    <t>ランク１位の左</t>
  </si>
  <si>
    <t>ランク１位の右</t>
  </si>
  <si>
    <t>ﾏﾈ</t>
  </si>
  <si>
    <t>ランク４位の右</t>
  </si>
  <si>
    <t>ランク４位の左</t>
  </si>
  <si>
    <t>※入力例</t>
  </si>
  <si>
    <t>選手名簿</t>
  </si>
  <si>
    <t>村上　太郎</t>
  </si>
  <si>
    <t>むらかみ　たろう</t>
  </si>
  <si>
    <t>中等　義男</t>
  </si>
  <si>
    <t>ちゅうとう　ぎお</t>
  </si>
  <si>
    <t>中条　一郎</t>
  </si>
  <si>
    <t>なかじょう　いちろう</t>
  </si>
  <si>
    <t>新発田　次郎</t>
  </si>
  <si>
    <t>しばた　じろう</t>
  </si>
  <si>
    <t>阿賀野　翔太</t>
  </si>
  <si>
    <t>あがの　しょうた</t>
  </si>
  <si>
    <t>新津　一太</t>
  </si>
  <si>
    <t>にいつ　いちた</t>
  </si>
  <si>
    <t>村松　英樹</t>
  </si>
  <si>
    <t>むらまつ　ひでき</t>
  </si>
  <si>
    <t>五泉　総太</t>
  </si>
  <si>
    <t>ごせん　そうた</t>
  </si>
  <si>
    <r>
      <t>一般</t>
    </r>
    <r>
      <rPr>
        <sz val="11"/>
        <color theme="1"/>
        <rFont val="BIZ UDP明朝 Medium"/>
        <family val="1"/>
        <charset val="128"/>
      </rPr>
      <t>/</t>
    </r>
    <r>
      <rPr>
        <sz val="11"/>
        <rFont val="BIZ UDP明朝 Medium"/>
        <family val="1"/>
        <charset val="128"/>
      </rPr>
      <t>教員</t>
    </r>
  </si>
  <si>
    <r>
      <t>ランク</t>
    </r>
    <r>
      <rPr>
        <b/>
        <sz val="12"/>
        <color indexed="10"/>
        <rFont val="BIZ UDP明朝 Medium"/>
        <family val="1"/>
        <charset val="128"/>
      </rPr>
      <t>１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</si>
  <si>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１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</si>
  <si>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２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</si>
  <si>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２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</si>
  <si>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３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</si>
  <si>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３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</si>
  <si>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４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</si>
  <si>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４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</si>
  <si>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５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</si>
  <si>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５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</si>
  <si>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６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</si>
  <si>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６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</si>
  <si>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</si>
  <si>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</si>
  <si>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</si>
  <si>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</si>
  <si>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春季</t>
    <rPh sb="0" eb="2">
      <t>シュンキ</t>
    </rPh>
    <phoneticPr fontId="1"/>
  </si>
  <si>
    <t>秋季</t>
    <rPh sb="0" eb="2">
      <t>シュウキ</t>
    </rPh>
    <phoneticPr fontId="1"/>
  </si>
  <si>
    <t>電　話</t>
  </si>
  <si>
    <t>選手氏名</t>
  </si>
  <si>
    <t>団</t>
  </si>
  <si>
    <t>複</t>
  </si>
  <si>
    <t>単</t>
  </si>
  <si>
    <t>標記の生徒の大会参加を認めます。</t>
  </si>
  <si>
    <t>男子参加料</t>
  </si>
  <si>
    <t>女子参加料</t>
  </si>
  <si>
    <t>参加料計</t>
  </si>
  <si>
    <t>上記参加料を添えて申し込みます。</t>
  </si>
  <si>
    <t>引率責任者</t>
  </si>
  <si>
    <t>MS</t>
  </si>
  <si>
    <t>MD</t>
  </si>
  <si>
    <t>WS</t>
  </si>
  <si>
    <t>WD</t>
  </si>
  <si>
    <t>種別</t>
    <rPh sb="0" eb="2">
      <t>シュベツ</t>
    </rPh>
    <phoneticPr fontId="1"/>
  </si>
  <si>
    <t>選手</t>
    <rPh sb="0" eb="2">
      <t>センシュ</t>
    </rPh>
    <phoneticPr fontId="1"/>
  </si>
  <si>
    <t>所属</t>
    <rPh sb="0" eb="2">
      <t>ショゾク</t>
    </rPh>
    <phoneticPr fontId="1"/>
  </si>
  <si>
    <t>位置</t>
    <rPh sb="0" eb="2">
      <t>イチ</t>
    </rPh>
    <phoneticPr fontId="1"/>
  </si>
  <si>
    <t>ふりがな</t>
    <phoneticPr fontId="1"/>
  </si>
  <si>
    <t>選手1</t>
    <rPh sb="0" eb="2">
      <t>センシュ</t>
    </rPh>
    <phoneticPr fontId="1"/>
  </si>
  <si>
    <t>選手2</t>
    <rPh sb="0" eb="2">
      <t>センシュ</t>
    </rPh>
    <phoneticPr fontId="1"/>
  </si>
  <si>
    <t>所属1</t>
    <rPh sb="0" eb="2">
      <t>ショゾク</t>
    </rPh>
    <phoneticPr fontId="1"/>
  </si>
  <si>
    <t>所属2</t>
    <rPh sb="0" eb="2">
      <t>ショゾク</t>
    </rPh>
    <phoneticPr fontId="1"/>
  </si>
  <si>
    <t>ふりがな1</t>
    <phoneticPr fontId="1"/>
  </si>
  <si>
    <t>ふりがな2</t>
    <phoneticPr fontId="1"/>
  </si>
  <si>
    <t>学校番号</t>
    <rPh sb="0" eb="2">
      <t>ガッコウ</t>
    </rPh>
    <rPh sb="2" eb="4">
      <t>バンゴウ</t>
    </rPh>
    <phoneticPr fontId="1"/>
  </si>
  <si>
    <t>略名１</t>
    <rPh sb="0" eb="2">
      <t>リャクメイ</t>
    </rPh>
    <phoneticPr fontId="1"/>
  </si>
  <si>
    <t>略名２</t>
    <rPh sb="0" eb="2">
      <t>リャクメイ</t>
    </rPh>
    <phoneticPr fontId="1"/>
  </si>
  <si>
    <t>時期</t>
    <rPh sb="0" eb="2">
      <t>ジキ</t>
    </rPh>
    <phoneticPr fontId="1"/>
  </si>
  <si>
    <t>連番</t>
    <rPh sb="0" eb="2">
      <t>レンバン</t>
    </rPh>
    <phoneticPr fontId="1"/>
  </si>
  <si>
    <t>ｺｰﾁﾏﾈ別</t>
    <rPh sb="5" eb="6">
      <t>ベツ</t>
    </rPh>
    <phoneticPr fontId="1"/>
  </si>
  <si>
    <t>【学校情報】</t>
    <rPh sb="1" eb="5">
      <t>ガッコウジョウホウ</t>
    </rPh>
    <phoneticPr fontId="1"/>
  </si>
  <si>
    <t>入力規則ーリスト</t>
    <rPh sb="0" eb="4">
      <t>ニュウリョクキソク</t>
    </rPh>
    <phoneticPr fontId="1"/>
  </si>
  <si>
    <t>学年</t>
    <rPh sb="0" eb="2">
      <t>ガクネン</t>
    </rPh>
    <phoneticPr fontId="1"/>
  </si>
  <si>
    <t>村上市田端町７番１２号</t>
    <rPh sb="7" eb="8">
      <t>バン</t>
    </rPh>
    <rPh sb="10" eb="11">
      <t>ゴウ</t>
    </rPh>
    <phoneticPr fontId="1"/>
  </si>
  <si>
    <t>村上市飯野桜ヶ丘１０番２５号</t>
    <rPh sb="10" eb="11">
      <t>バン</t>
    </rPh>
    <rPh sb="13" eb="14">
      <t>ゴウ</t>
    </rPh>
    <phoneticPr fontId="1"/>
  </si>
  <si>
    <t>村上市学校町６番８号</t>
    <rPh sb="7" eb="8">
      <t>バン</t>
    </rPh>
    <rPh sb="9" eb="10">
      <t>ゴウ</t>
    </rPh>
    <phoneticPr fontId="1"/>
  </si>
  <si>
    <t>胎内市東本町１９番１号</t>
    <rPh sb="8" eb="9">
      <t>バン</t>
    </rPh>
    <rPh sb="10" eb="11">
      <t>ゴウ</t>
    </rPh>
    <phoneticPr fontId="1"/>
  </si>
  <si>
    <t>新発田市豊町３丁目７番６号</t>
    <rPh sb="7" eb="9">
      <t>チョウメ</t>
    </rPh>
    <rPh sb="10" eb="11">
      <t>バン</t>
    </rPh>
    <rPh sb="12" eb="13">
      <t>ゴウ</t>
    </rPh>
    <phoneticPr fontId="1"/>
  </si>
  <si>
    <t>新発田市大栄町３丁目６番６号</t>
    <rPh sb="8" eb="10">
      <t>チョウメ</t>
    </rPh>
    <rPh sb="11" eb="12">
      <t>バン</t>
    </rPh>
    <rPh sb="13" eb="14">
      <t>ゴウ</t>
    </rPh>
    <phoneticPr fontId="1"/>
  </si>
  <si>
    <t>新発田市大栄町６丁目４番２３号</t>
    <rPh sb="8" eb="10">
      <t>チョウメ</t>
    </rPh>
    <rPh sb="11" eb="12">
      <t>バン</t>
    </rPh>
    <rPh sb="14" eb="15">
      <t>ゴウ</t>
    </rPh>
    <phoneticPr fontId="1"/>
  </si>
  <si>
    <t>東蒲原郡阿賀町津川３６１番地１</t>
    <rPh sb="12" eb="14">
      <t>バンチ</t>
    </rPh>
    <phoneticPr fontId="1"/>
  </si>
  <si>
    <t>新潟市秋葉区秋葉１丁目１９番１号</t>
    <rPh sb="9" eb="11">
      <t>チョウメ</t>
    </rPh>
    <rPh sb="13" eb="14">
      <t>バン</t>
    </rPh>
    <rPh sb="15" eb="16">
      <t>ゴウ</t>
    </rPh>
    <phoneticPr fontId="1"/>
  </si>
  <si>
    <t>新潟市秋葉区新津東町１丁目１２番９号</t>
    <rPh sb="11" eb="13">
      <t>チョウメ</t>
    </rPh>
    <rPh sb="15" eb="16">
      <t>バン</t>
    </rPh>
    <rPh sb="17" eb="18">
      <t>ゴウ</t>
    </rPh>
    <phoneticPr fontId="1"/>
  </si>
  <si>
    <t>新潟市秋葉区矢代田３２００番地１</t>
    <rPh sb="13" eb="15">
      <t>バンチ</t>
    </rPh>
    <phoneticPr fontId="1"/>
  </si>
  <si>
    <t>五泉市粟島１番２３号</t>
    <rPh sb="6" eb="7">
      <t>バン</t>
    </rPh>
    <rPh sb="9" eb="10">
      <t>ゴウ</t>
    </rPh>
    <phoneticPr fontId="1"/>
  </si>
  <si>
    <t>ピンク色のセルについて、必要事項を入力または選択し、申込書を完成させて下さい。</t>
  </si>
  <si>
    <t>※下の「入力例」を参考にして下さい。　該当しないランには数字を入れないで下さい。</t>
    <rPh sb="1" eb="2">
      <t>シタ</t>
    </rPh>
    <rPh sb="4" eb="6">
      <t>ニュウリョク</t>
    </rPh>
    <rPh sb="6" eb="7">
      <t>レイ</t>
    </rPh>
    <rPh sb="9" eb="11">
      <t>サンコウ</t>
    </rPh>
    <rPh sb="14" eb="15">
      <t>クダ</t>
    </rPh>
    <rPh sb="36" eb="37">
      <t>クダ</t>
    </rPh>
    <phoneticPr fontId="1"/>
  </si>
  <si>
    <t>顧問名　
（引率責任者）</t>
    <phoneticPr fontId="1"/>
  </si>
  <si>
    <t>←リストから選択</t>
    <rPh sb="6" eb="8">
      <t>センタク</t>
    </rPh>
    <phoneticPr fontId="1"/>
  </si>
  <si>
    <t>※コーチやマネージャーがいない場合は、空欄でお願いします。</t>
    <phoneticPr fontId="1"/>
  </si>
  <si>
    <t>＜春季は、マネージャー不要！＞</t>
    <phoneticPr fontId="1"/>
  </si>
  <si>
    <t>※　複・単の該当欄に〇印を記入してください。</t>
    <phoneticPr fontId="1"/>
  </si>
  <si>
    <t>長</t>
    <phoneticPr fontId="1"/>
  </si>
  <si>
    <t>印</t>
    <rPh sb="0" eb="1">
      <t>イン</t>
    </rPh>
    <phoneticPr fontId="1"/>
  </si>
  <si>
    <r>
      <t>ランク</t>
    </r>
    <r>
      <rPr>
        <b/>
        <sz val="11"/>
        <color indexed="10"/>
        <rFont val="BIZ UDP明朝 Medium"/>
        <family val="1"/>
        <charset val="128"/>
      </rPr>
      <t>２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</si>
  <si>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２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</si>
  <si>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r>
      <t>ランク</t>
    </r>
    <r>
      <rPr>
        <b/>
        <sz val="11"/>
        <color indexed="10"/>
        <rFont val="BIZ UDP明朝 Medium"/>
        <family val="1"/>
        <charset val="128"/>
      </rPr>
      <t>３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</si>
  <si>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１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</si>
  <si>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１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</si>
  <si>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r>
      <t>ランク</t>
    </r>
    <r>
      <rPr>
        <b/>
        <sz val="11"/>
        <color indexed="10"/>
        <rFont val="BIZ UDP明朝 Medium"/>
        <family val="1"/>
        <charset val="128"/>
      </rPr>
      <t>３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</si>
  <si>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r>
      <t>ランク</t>
    </r>
    <r>
      <rPr>
        <b/>
        <sz val="11"/>
        <color indexed="10"/>
        <rFont val="BIZ UDP明朝 Medium"/>
        <family val="1"/>
        <charset val="128"/>
      </rPr>
      <t>４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</si>
  <si>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４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</si>
  <si>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t>組合せ
ランク</t>
    <rPh sb="0" eb="2">
      <t>クミアワ</t>
    </rPh>
    <phoneticPr fontId="1"/>
  </si>
  <si>
    <r>
      <t xml:space="preserve">ブロック
</t>
    </r>
    <r>
      <rPr>
        <sz val="10"/>
        <color theme="1"/>
        <rFont val="BIZ UDP明朝 Medium"/>
        <family val="1"/>
        <charset val="128"/>
      </rPr>
      <t>ABCD上下</t>
    </r>
    <rPh sb="9" eb="11">
      <t>ジョウゲ</t>
    </rPh>
    <phoneticPr fontId="1"/>
  </si>
  <si>
    <t>校内
ランク</t>
    <rPh sb="0" eb="2">
      <t>コウナイ</t>
    </rPh>
    <phoneticPr fontId="1"/>
  </si>
  <si>
    <t>男子</t>
    <rPh sb="0" eb="2">
      <t>ダンシ</t>
    </rPh>
    <phoneticPr fontId="17"/>
  </si>
  <si>
    <t>女子</t>
    <rPh sb="0" eb="2">
      <t>ジョシ</t>
    </rPh>
    <phoneticPr fontId="17"/>
  </si>
  <si>
    <t>抽出</t>
    <rPh sb="0" eb="2">
      <t>チュウシュツ</t>
    </rPh>
    <phoneticPr fontId="17"/>
  </si>
  <si>
    <t>備考</t>
    <rPh sb="0" eb="2">
      <t>ビコウ</t>
    </rPh>
    <phoneticPr fontId="1"/>
  </si>
  <si>
    <t xml:space="preserve">②シード選手がいる学校の他の選手について、ランクを振り直す。(下表) </t>
  </si>
  <si>
    <t>　また、登録人数が少ない学校の選手についてもランクを振り直す。(下表)</t>
  </si>
  <si>
    <t>　【シード選手が出たとき】丸数字をシードとする。</t>
  </si>
  <si>
    <t>　　①　　　│①　　　│①　　　│①　　　│①</t>
  </si>
  <si>
    <t>　　２→１　│②　　　│②　　　│②　　　│②</t>
  </si>
  <si>
    <t>　　３→３　│３→１　│③　　　│③　　　│③</t>
  </si>
  <si>
    <t>　　４→４　│４→２　│４→１　│④　　　│④</t>
  </si>
  <si>
    <t>　【登録人数が少ない】</t>
  </si>
  <si>
    <t>　　２人　　│３人　　│４人　　　　│５人</t>
  </si>
  <si>
    <t>　　１　　　│１　　　│１　　　　　│１</t>
  </si>
  <si>
    <t>　　２→３　│２→３　│２　　　　　│２</t>
  </si>
  <si>
    <t>　　　　　　│３→４　│３　　　　　│３</t>
  </si>
  <si>
    <t>　　　　　　　　　　　│４パックあり│４</t>
  </si>
  <si>
    <t>　　　　　　　　　　　　　　　　　　│５パックあり</t>
  </si>
  <si>
    <t>③各校の１ランクを抽選する。</t>
  </si>
  <si>
    <t>④各校６ランク選手を、１～４シードバックに入れた後、５～８シードバックに入れる。</t>
  </si>
  <si>
    <t>　６ランクで埋まりきらない場合は、５ランク選手も入れていく。</t>
  </si>
  <si>
    <t>　※１校の５,６ランクがパック２カ所に入る場合は、左右の山に１つずつ分けて振る。</t>
  </si>
  <si>
    <t>⑤各校２ランクを抽選する。このとき１ランク選手とは、左右分けて振る。</t>
  </si>
  <si>
    <t>　※各校の申込書でのランク１～４はＡＢＣＤに１つずつ割振られるようにする。</t>
  </si>
  <si>
    <t>　　シードバックの５,６ランクとは上下が違えば、プロックは重なってもよい。</t>
  </si>
  <si>
    <t>⑥各校３ランクを抽選する。２ランク作業と同様にプロックと上下に注意する。</t>
  </si>
  <si>
    <t>⑦各校４ランクを抽選する。</t>
  </si>
  <si>
    <t>※振られるプロックが限定されるので、トーナメントの空欄の数を拾ってから、</t>
    <phoneticPr fontId="1"/>
  </si>
  <si>
    <t>　プロック単位で抽選すると作業がスムーズになる。</t>
    <phoneticPr fontId="1"/>
  </si>
  <si>
    <t>（組合せ抽選の手順）</t>
    <rPh sb="1" eb="3">
      <t>クミアワ</t>
    </rPh>
    <rPh sb="4" eb="6">
      <t>チュウセン</t>
    </rPh>
    <rPh sb="7" eb="9">
      <t>テジュン</t>
    </rPh>
    <phoneticPr fontId="1"/>
  </si>
  <si>
    <t>男子　　ダブルス</t>
    <rPh sb="0" eb="2">
      <t>ダンシ</t>
    </rPh>
    <phoneticPr fontId="1"/>
  </si>
  <si>
    <t>女子　　ダブルス</t>
    <rPh sb="0" eb="2">
      <t>ジョシ</t>
    </rPh>
    <phoneticPr fontId="1"/>
  </si>
  <si>
    <t>男子　　シングルス</t>
    <rPh sb="0" eb="2">
      <t>ダンシ</t>
    </rPh>
    <phoneticPr fontId="1"/>
  </si>
  <si>
    <t>女子　　シングルス</t>
    <rPh sb="0" eb="2">
      <t>ジョシ</t>
    </rPh>
    <phoneticPr fontId="1"/>
  </si>
  <si>
    <t>監督</t>
    <phoneticPr fontId="1"/>
  </si>
  <si>
    <t>コーチ</t>
    <phoneticPr fontId="1"/>
  </si>
  <si>
    <t>ﾏﾈｰｼﾞｬｰ</t>
    <phoneticPr fontId="1"/>
  </si>
  <si>
    <t>MT</t>
    <phoneticPr fontId="33"/>
  </si>
  <si>
    <t>WT</t>
    <phoneticPr fontId="33"/>
  </si>
  <si>
    <t>男子</t>
    <rPh sb="0" eb="2">
      <t>ダンシ</t>
    </rPh>
    <phoneticPr fontId="1"/>
  </si>
  <si>
    <t>女子</t>
    <rPh sb="0" eb="2">
      <t>ジョシ</t>
    </rPh>
    <phoneticPr fontId="1"/>
  </si>
  <si>
    <t>選手抽出</t>
    <rPh sb="0" eb="2">
      <t>センシュ</t>
    </rPh>
    <rPh sb="2" eb="4">
      <t>チュウシュツ</t>
    </rPh>
    <phoneticPr fontId="1"/>
  </si>
  <si>
    <t>男子ダブルス</t>
  </si>
  <si>
    <t>男子シングルス</t>
  </si>
  <si>
    <t>女子ダブルス</t>
  </si>
  <si>
    <t>女子シングルス</t>
  </si>
  <si>
    <t>校内ランク</t>
    <rPh sb="0" eb="2">
      <t>コウナイ</t>
    </rPh>
    <phoneticPr fontId="1"/>
  </si>
  <si>
    <t>不参加の行はコピーしない</t>
    <rPh sb="0" eb="3">
      <t>フサンカ</t>
    </rPh>
    <rPh sb="4" eb="5">
      <t>ギョウ</t>
    </rPh>
    <phoneticPr fontId="1"/>
  </si>
  <si>
    <r>
      <t>男女別に、Excelに貼付け、各校を統合し、CSVで保存して、***</t>
    </r>
    <r>
      <rPr>
        <sz val="11"/>
        <rFont val="BIZ UDP明朝 Medium"/>
        <family val="1"/>
        <charset val="128"/>
      </rPr>
      <t>.tai</t>
    </r>
    <r>
      <rPr>
        <sz val="11"/>
        <color rgb="FFFF0000"/>
        <rFont val="BIZ UDP明朝 Medium"/>
        <family val="1"/>
        <charset val="128"/>
      </rPr>
      <t>　に取り込む</t>
    </r>
    <rPh sb="0" eb="3">
      <t>ダンジョベツ</t>
    </rPh>
    <rPh sb="26" eb="28">
      <t>ホゾン</t>
    </rPh>
    <rPh sb="40" eb="41">
      <t>ト</t>
    </rPh>
    <rPh sb="42" eb="43">
      <t>コ</t>
    </rPh>
    <phoneticPr fontId="1"/>
  </si>
  <si>
    <r>
      <t>男女別に、</t>
    </r>
    <r>
      <rPr>
        <sz val="11"/>
        <rFont val="BIZ UDP明朝 Medium"/>
        <family val="1"/>
        <charset val="128"/>
      </rPr>
      <t>Wordに</t>
    </r>
    <r>
      <rPr>
        <sz val="11"/>
        <color rgb="FFFF0000"/>
        <rFont val="BIZ UDP明朝 Medium"/>
        <family val="1"/>
        <charset val="128"/>
      </rPr>
      <t>貼付け、各校を統合し、CSVで保存して、***</t>
    </r>
    <r>
      <rPr>
        <sz val="11"/>
        <rFont val="BIZ UDP明朝 Medium"/>
        <family val="1"/>
        <charset val="128"/>
      </rPr>
      <t>.dan</t>
    </r>
    <r>
      <rPr>
        <sz val="11"/>
        <color rgb="FFFF0000"/>
        <rFont val="BIZ UDP明朝 Medium"/>
        <family val="1"/>
        <charset val="128"/>
      </rPr>
      <t>　に取り込む</t>
    </r>
    <rPh sb="0" eb="3">
      <t>ダンジョベツ</t>
    </rPh>
    <rPh sb="10" eb="12">
      <t>ハリツ</t>
    </rPh>
    <rPh sb="25" eb="27">
      <t>ホゾン</t>
    </rPh>
    <rPh sb="39" eb="40">
      <t>ト</t>
    </rPh>
    <rPh sb="41" eb="42">
      <t>コ</t>
    </rPh>
    <phoneticPr fontId="1"/>
  </si>
  <si>
    <t>チェック</t>
    <phoneticPr fontId="1"/>
  </si>
  <si>
    <t>参加</t>
    <rPh sb="0" eb="2">
      <t>サンカ</t>
    </rPh>
    <phoneticPr fontId="1"/>
  </si>
  <si>
    <t>コーチ</t>
    <phoneticPr fontId="1"/>
  </si>
  <si>
    <t>マネ</t>
    <phoneticPr fontId="1"/>
  </si>
  <si>
    <t>不参加</t>
    <rPh sb="0" eb="3">
      <t>フサンカ</t>
    </rPh>
    <phoneticPr fontId="1"/>
  </si>
  <si>
    <t>コ無マ無</t>
    <rPh sb="1" eb="2">
      <t>ナシ</t>
    </rPh>
    <rPh sb="3" eb="4">
      <t>ナシ</t>
    </rPh>
    <phoneticPr fontId="1"/>
  </si>
  <si>
    <t>コ有マ無</t>
    <rPh sb="1" eb="2">
      <t>アリ</t>
    </rPh>
    <rPh sb="3" eb="4">
      <t>ナシ</t>
    </rPh>
    <phoneticPr fontId="1"/>
  </si>
  <si>
    <t>コ無マ有</t>
    <rPh sb="1" eb="2">
      <t>ナシ</t>
    </rPh>
    <rPh sb="3" eb="4">
      <t>アリ</t>
    </rPh>
    <phoneticPr fontId="1"/>
  </si>
  <si>
    <t>コ有マ有</t>
    <rPh sb="1" eb="2">
      <t>アリ</t>
    </rPh>
    <rPh sb="3" eb="4">
      <t>アリ</t>
    </rPh>
    <phoneticPr fontId="1"/>
  </si>
  <si>
    <t>監督</t>
    <rPh sb="0" eb="2">
      <t>カントク</t>
    </rPh>
    <phoneticPr fontId="1"/>
  </si>
  <si>
    <t>ふりがな,</t>
  </si>
  <si>
    <t>ふりがな,</t>
    <phoneticPr fontId="1"/>
  </si>
  <si>
    <t>－</t>
    <phoneticPr fontId="1"/>
  </si>
  <si>
    <t>ふりがな,</t>
    <phoneticPr fontId="1"/>
  </si>
  <si>
    <t>選手</t>
    <phoneticPr fontId="1"/>
  </si>
  <si>
    <t>ふりがな</t>
    <phoneticPr fontId="1"/>
  </si>
  <si>
    <t>空白(－)行は削除してください。</t>
    <rPh sb="0" eb="2">
      <t>クウハク</t>
    </rPh>
    <rPh sb="5" eb="6">
      <t>コウ</t>
    </rPh>
    <rPh sb="7" eb="9">
      <t>サクジョ</t>
    </rPh>
    <phoneticPr fontId="1"/>
  </si>
  <si>
    <t>＝</t>
    <phoneticPr fontId="1"/>
  </si>
  <si>
    <t>※生徒がマネージャーの場合は、上の欄には入力しないで、</t>
    <rPh sb="15" eb="16">
      <t>ウエ</t>
    </rPh>
    <rPh sb="17" eb="18">
      <t>ラン</t>
    </rPh>
    <rPh sb="20" eb="22">
      <t>ニュウリョク</t>
    </rPh>
    <phoneticPr fontId="1"/>
  </si>
  <si>
    <t xml:space="preserve"> 　右の「学校対抗」戦の欄に、「 ﾏﾈ 」を選択し入力する。</t>
    <rPh sb="2" eb="3">
      <t>ミギ</t>
    </rPh>
    <rPh sb="25" eb="27">
      <t>ニュウリョク</t>
    </rPh>
    <phoneticPr fontId="1"/>
  </si>
  <si>
    <t>選手　学年</t>
    <rPh sb="0" eb="2">
      <t>センシュ</t>
    </rPh>
    <rPh sb="3" eb="5">
      <t>ガクネン</t>
    </rPh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</si>
  <si>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</si>
  <si>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</si>
  <si>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</si>
  <si>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</si>
  <si>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</si>
  <si>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I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</si>
  <si>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</si>
  <si>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</si>
  <si>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</si>
  <si>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</si>
  <si>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←申込日 m/d</t>
    <rPh sb="1" eb="3">
      <t>モウシコ</t>
    </rPh>
    <phoneticPr fontId="1"/>
  </si>
  <si>
    <t>　　５→５　│５→４　│５→３　│５→１　│⑤</t>
    <phoneticPr fontId="1"/>
  </si>
  <si>
    <t>　　６→６　│６→５　│６→５　│６→２　│６→１</t>
    <phoneticPr fontId="1"/>
  </si>
  <si>
    <t>磯邉　一幸</t>
  </si>
  <si>
    <t>横堀　正晴</t>
    <phoneticPr fontId="1"/>
  </si>
  <si>
    <t>佐渡高等学校</t>
  </si>
  <si>
    <t>佐渡総合高等学校</t>
  </si>
  <si>
    <t>清水　哲</t>
  </si>
  <si>
    <t>羽茂高等学校</t>
  </si>
  <si>
    <t>(佐渡)</t>
    <rPh sb="1" eb="3">
      <t>サド</t>
    </rPh>
    <phoneticPr fontId="1"/>
  </si>
  <si>
    <t>(佐渡総合)</t>
    <rPh sb="1" eb="5">
      <t>サドソウゴウ</t>
    </rPh>
    <phoneticPr fontId="1"/>
  </si>
  <si>
    <t>(羽茂)</t>
    <rPh sb="1" eb="3">
      <t>ハモチ</t>
    </rPh>
    <phoneticPr fontId="1"/>
  </si>
  <si>
    <t>佐渡</t>
    <rPh sb="0" eb="2">
      <t>サド</t>
    </rPh>
    <phoneticPr fontId="1"/>
  </si>
  <si>
    <t>佐渡総合</t>
    <rPh sb="0" eb="4">
      <t>サドソウゴウ</t>
    </rPh>
    <phoneticPr fontId="1"/>
  </si>
  <si>
    <t>羽茂</t>
    <rPh sb="0" eb="2">
      <t>ハモチ</t>
    </rPh>
    <phoneticPr fontId="1"/>
  </si>
  <si>
    <t>萱森　茂樹</t>
    <rPh sb="0" eb="2">
      <t>カヤモリ</t>
    </rPh>
    <rPh sb="3" eb="5">
      <t>シゲキ</t>
    </rPh>
    <phoneticPr fontId="1"/>
  </si>
  <si>
    <t>杵鞭　義孝</t>
    <rPh sb="0" eb="2">
      <t>キネムチ</t>
    </rPh>
    <rPh sb="3" eb="5">
      <t>ヨシタカ</t>
    </rPh>
    <phoneticPr fontId="1"/>
  </si>
  <si>
    <t>石黒　浩司</t>
    <rPh sb="0" eb="2">
      <t>イシグロ</t>
    </rPh>
    <rPh sb="3" eb="5">
      <t>コウジ</t>
    </rPh>
    <phoneticPr fontId="1"/>
  </si>
  <si>
    <t>阿部　愼</t>
    <rPh sb="0" eb="2">
      <t>アベ</t>
    </rPh>
    <phoneticPr fontId="1"/>
  </si>
  <si>
    <t>大島　博文</t>
    <rPh sb="0" eb="2">
      <t>オオシマ</t>
    </rPh>
    <rPh sb="3" eb="5">
      <t>ヒロフミ</t>
    </rPh>
    <phoneticPr fontId="1"/>
  </si>
  <si>
    <t>斎藤　直人</t>
    <rPh sb="0" eb="2">
      <t>サイトウ</t>
    </rPh>
    <rPh sb="3" eb="5">
      <t>ナオト</t>
    </rPh>
    <phoneticPr fontId="1"/>
  </si>
  <si>
    <t>早川　智</t>
    <rPh sb="0" eb="2">
      <t>ハヤカワ</t>
    </rPh>
    <rPh sb="3" eb="4">
      <t>サトシ</t>
    </rPh>
    <phoneticPr fontId="1"/>
  </si>
  <si>
    <t>川合　克彦</t>
    <rPh sb="0" eb="2">
      <t>カワイ</t>
    </rPh>
    <rPh sb="3" eb="5">
      <t>カツヒコ</t>
    </rPh>
    <phoneticPr fontId="1"/>
  </si>
  <si>
    <t>武藤　俊昭</t>
    <rPh sb="0" eb="2">
      <t>ムトウ</t>
    </rPh>
    <rPh sb="3" eb="5">
      <t>トシアキ</t>
    </rPh>
    <phoneticPr fontId="1"/>
  </si>
  <si>
    <t>川上　豪</t>
    <rPh sb="0" eb="2">
      <t>カワカミ</t>
    </rPh>
    <rPh sb="3" eb="4">
      <t>ゴウ</t>
    </rPh>
    <phoneticPr fontId="1"/>
  </si>
  <si>
    <t>小林　靖明</t>
    <rPh sb="3" eb="4">
      <t>ヤスシ</t>
    </rPh>
    <rPh sb="4" eb="5">
      <t>メイ</t>
    </rPh>
    <phoneticPr fontId="1"/>
  </si>
  <si>
    <t>令和６年度</t>
    <phoneticPr fontId="1"/>
  </si>
  <si>
    <t>下越・佐渡地区大会申込みシート</t>
    <rPh sb="3" eb="5">
      <t>サド</t>
    </rPh>
    <phoneticPr fontId="1"/>
  </si>
  <si>
    <t>下越・佐渡地区バドミントン競技大会　参加申込書</t>
    <rPh sb="3" eb="5">
      <t>サド</t>
    </rPh>
    <phoneticPr fontId="1"/>
  </si>
  <si>
    <t>佐渡市栗野江３７７番地１</t>
  </si>
  <si>
    <t>０２５９－６６－３１５８</t>
  </si>
  <si>
    <t>佐渡市羽茂本郷４１０番地</t>
  </si>
  <si>
    <t>０２５９－８８－３１５５</t>
  </si>
  <si>
    <t>上山　裕二</t>
  </si>
  <si>
    <t>新発田市曽根５７０</t>
  </si>
  <si>
    <t>高橋　祐二</t>
  </si>
  <si>
    <t>胎内市長橋上４３９－１</t>
  </si>
  <si>
    <t>０２５４－４４－３３３０</t>
  </si>
  <si>
    <t>(開志国際）</t>
  </si>
  <si>
    <t>佐渡市石田５６７番地</t>
  </si>
  <si>
    <t>０２５９－５７－２１５５</t>
  </si>
  <si>
    <t>マネージャー</t>
    <phoneticPr fontId="1"/>
  </si>
  <si>
    <t>ﾏﾈ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</si>
</sst>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m/d;@"/>
    <numFmt numFmtId="177" formatCode="ggge&quot;年&quot;m&quot;月&quot;d&quot;日&quot;;@"/>
    <numFmt numFmtId="178" formatCode=";;;@"/>
    <numFmt numFmtId="179" formatCode="\¥#,##0.\-;&quot;¥-&quot;#,##0.\-;&quot;不参加&quot;"/>
    <numFmt numFmtId="180" formatCode="0&quot; 名&quot;;;0&quot; 名&quot;"/>
    <numFmt numFmtId="181" formatCode="\×&quot;¥&quot;0.\-"/>
    <numFmt numFmtId="182" formatCode="0;;;@"/>
  </numFmts>
  <fonts count="3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DejaVu Sans"/>
      <family val="2"/>
    </font>
    <font>
      <sz val="12"/>
      <color theme="1"/>
      <name val="BIZ UDP明朝 Medium"/>
      <family val="1"/>
      <charset val="128"/>
    </font>
    <font>
      <b/>
      <sz val="12"/>
      <name val="BIZ UDP明朝 Medium"/>
      <family val="1"/>
      <charset val="128"/>
    </font>
    <font>
      <sz val="12"/>
      <name val="BIZ UDP明朝 Medium"/>
      <family val="1"/>
      <charset val="128"/>
    </font>
    <font>
      <b/>
      <i/>
      <sz val="12"/>
      <color indexed="10"/>
      <name val="BIZ UDP明朝 Medium"/>
      <family val="1"/>
      <charset val="128"/>
    </font>
    <font>
      <b/>
      <sz val="12"/>
      <color indexed="10"/>
      <name val="BIZ UDP明朝 Medium"/>
      <family val="1"/>
      <charset val="128"/>
    </font>
    <font>
      <b/>
      <sz val="12"/>
      <color rgb="FFFF0000"/>
      <name val="BIZ UDP明朝 Medium"/>
      <family val="1"/>
      <charset val="128"/>
    </font>
    <font>
      <sz val="12"/>
      <color indexed="10"/>
      <name val="BIZ UDP明朝 Medium"/>
      <family val="1"/>
      <charset val="128"/>
    </font>
    <font>
      <sz val="12"/>
      <color indexed="9"/>
      <name val="BIZ UDP明朝 Medium"/>
      <family val="1"/>
      <charset val="128"/>
    </font>
    <font>
      <sz val="14"/>
      <name val="DejaVu Sans"/>
      <family val="2"/>
    </font>
    <font>
      <sz val="14"/>
      <name val="ＭＳ Ｐゴシック"/>
      <family val="3"/>
      <charset val="128"/>
    </font>
    <font>
      <sz val="11"/>
      <color theme="1"/>
      <name val="BIZ UDP明朝 Medium"/>
      <family val="1"/>
      <charset val="128"/>
    </font>
    <font>
      <sz val="16"/>
      <name val="BIZ UDP明朝 Medium"/>
      <family val="1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18"/>
      <name val="BIZ UDP明朝 Medium"/>
      <family val="1"/>
      <charset val="128"/>
    </font>
    <font>
      <sz val="14"/>
      <name val="BIZ UDP明朝 Medium"/>
      <family val="1"/>
      <charset val="128"/>
    </font>
    <font>
      <b/>
      <sz val="10"/>
      <name val="BIZ UDP明朝 Medium"/>
      <family val="1"/>
      <charset val="128"/>
    </font>
    <font>
      <sz val="9"/>
      <name val="BIZ UDP明朝 Medium"/>
      <family val="1"/>
      <charset val="128"/>
    </font>
    <font>
      <b/>
      <sz val="16"/>
      <name val="BIZ UDP明朝 Medium"/>
      <family val="1"/>
      <charset val="128"/>
    </font>
    <font>
      <sz val="12"/>
      <name val="ＭＳ ゴシック"/>
      <family val="3"/>
      <charset val="128"/>
    </font>
    <font>
      <sz val="11"/>
      <color rgb="FFFF0000"/>
      <name val="BIZ UDP明朝 Medium"/>
      <family val="1"/>
      <charset val="128"/>
    </font>
    <font>
      <sz val="11"/>
      <color theme="1"/>
      <name val="ＭＳ ゴシック"/>
      <family val="3"/>
      <charset val="128"/>
    </font>
    <font>
      <b/>
      <sz val="14"/>
      <name val="BIZ UDP明朝 Medium"/>
      <family val="1"/>
      <charset val="128"/>
    </font>
    <font>
      <sz val="13"/>
      <color theme="1"/>
      <name val="BIZ UDP明朝 Medium"/>
      <family val="1"/>
      <charset val="128"/>
    </font>
    <font>
      <sz val="16"/>
      <color rgb="FFFF0000"/>
      <name val="BIZ UDP明朝 Medium"/>
      <family val="1"/>
      <charset val="128"/>
    </font>
    <font>
      <b/>
      <sz val="11"/>
      <color indexed="1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8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 diagonalDown="1">
      <left style="thin">
        <color indexed="8"/>
      </left>
      <right/>
      <top style="thin">
        <color indexed="8"/>
      </top>
      <bottom style="thin">
        <color indexed="8"/>
      </bottom>
      <diagonal style="thin">
        <color indexed="8"/>
      </diagonal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 diagonalDown="1"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 hidden="1"/>
    </xf>
    <xf numFmtId="0" fontId="4" fillId="0" borderId="4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12" xfId="0" applyFont="1" applyBorder="1" applyAlignment="1" applyProtection="1">
      <alignment horizontal="right"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9" fillId="0" borderId="12" xfId="0" applyFont="1" applyBorder="1" applyAlignment="1" applyProtection="1">
      <alignment vertical="center"/>
      <protection hidden="1"/>
    </xf>
    <xf numFmtId="0" fontId="14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8" fillId="0" borderId="13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indent="2"/>
      <protection hidden="1"/>
    </xf>
    <xf numFmtId="0" fontId="16" fillId="0" borderId="3" xfId="0" applyFont="1" applyBorder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20" fillId="0" borderId="0" xfId="0" applyFont="1" applyBorder="1" applyAlignment="1" applyProtection="1">
      <alignment vertical="center"/>
      <protection hidden="1"/>
    </xf>
    <xf numFmtId="0" fontId="16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Alignment="1">
      <alignment vertical="center" shrinkToFit="1"/>
    </xf>
    <xf numFmtId="0" fontId="22" fillId="0" borderId="0" xfId="0" applyFont="1" applyAlignment="1" applyProtection="1">
      <alignment vertical="center" shrinkToFit="1"/>
      <protection hidden="1"/>
    </xf>
    <xf numFmtId="0" fontId="22" fillId="0" borderId="0" xfId="0" applyFont="1" applyAlignment="1" applyProtection="1">
      <alignment vertical="center"/>
      <protection hidden="1"/>
    </xf>
    <xf numFmtId="0" fontId="16" fillId="0" borderId="3" xfId="0" applyFont="1" applyBorder="1" applyAlignment="1" applyProtection="1">
      <alignment vertical="center" shrinkToFit="1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right" vertical="center" indent="1"/>
      <protection hidden="1"/>
    </xf>
    <xf numFmtId="0" fontId="13" fillId="0" borderId="0" xfId="0" applyFont="1" applyAlignment="1" applyProtection="1">
      <alignment vertical="center"/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left" vertical="center" indent="2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left" vertical="center" indent="2" shrinkToFit="1"/>
      <protection hidden="1"/>
    </xf>
    <xf numFmtId="0" fontId="2" fillId="0" borderId="0" xfId="0" applyFont="1" applyBorder="1" applyAlignment="1" applyProtection="1">
      <alignment vertical="center" shrinkToFit="1"/>
      <protection hidden="1"/>
    </xf>
    <xf numFmtId="0" fontId="2" fillId="0" borderId="15" xfId="0" applyFont="1" applyBorder="1" applyAlignment="1" applyProtection="1">
      <alignment vertical="center"/>
      <protection hidden="1"/>
    </xf>
    <xf numFmtId="177" fontId="2" fillId="0" borderId="0" xfId="0" applyNumberFormat="1" applyFont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4" fillId="0" borderId="0" xfId="0" applyFont="1"/>
    <xf numFmtId="0" fontId="14" fillId="4" borderId="11" xfId="0" applyFont="1" applyFill="1" applyBorder="1" applyAlignment="1">
      <alignment horizontal="center"/>
    </xf>
    <xf numFmtId="0" fontId="24" fillId="0" borderId="0" xfId="0" applyFont="1"/>
    <xf numFmtId="0" fontId="16" fillId="0" borderId="11" xfId="0" applyFont="1" applyBorder="1" applyAlignment="1" applyProtection="1">
      <alignment vertical="center"/>
      <protection hidden="1"/>
    </xf>
    <xf numFmtId="0" fontId="14" fillId="0" borderId="11" xfId="0" applyFont="1" applyBorder="1" applyAlignment="1" applyProtection="1">
      <alignment vertical="center"/>
      <protection hidden="1"/>
    </xf>
    <xf numFmtId="0" fontId="16" fillId="0" borderId="11" xfId="0" applyFont="1" applyFill="1" applyBorder="1" applyAlignment="1" applyProtection="1">
      <alignment vertical="center"/>
      <protection hidden="1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11" xfId="0" applyFont="1" applyFill="1" applyBorder="1" applyAlignment="1" applyProtection="1">
      <alignment horizontal="left" vertical="center"/>
      <protection hidden="1"/>
    </xf>
    <xf numFmtId="0" fontId="14" fillId="3" borderId="11" xfId="0" applyFont="1" applyFill="1" applyBorder="1" applyAlignment="1" applyProtection="1">
      <alignment vertical="center"/>
      <protection hidden="1"/>
    </xf>
    <xf numFmtId="0" fontId="16" fillId="3" borderId="11" xfId="0" applyFont="1" applyFill="1" applyBorder="1" applyAlignment="1" applyProtection="1">
      <alignment horizontal="center" vertical="center" shrinkToFit="1"/>
      <protection hidden="1"/>
    </xf>
    <xf numFmtId="0" fontId="16" fillId="3" borderId="21" xfId="0" applyFont="1" applyFill="1" applyBorder="1" applyAlignment="1" applyProtection="1">
      <alignment horizontal="center" vertical="center" shrinkToFit="1"/>
      <protection hidden="1"/>
    </xf>
    <xf numFmtId="0" fontId="14" fillId="0" borderId="22" xfId="0" applyFont="1" applyBorder="1" applyAlignment="1">
      <alignment vertical="center"/>
    </xf>
    <xf numFmtId="0" fontId="16" fillId="3" borderId="28" xfId="0" applyFont="1" applyFill="1" applyBorder="1" applyAlignment="1" applyProtection="1">
      <alignment horizontal="center" vertical="center" shrinkToFit="1"/>
      <protection hidden="1"/>
    </xf>
    <xf numFmtId="0" fontId="0" fillId="0" borderId="22" xfId="0" applyBorder="1" applyAlignment="1">
      <alignment horizontal="center"/>
    </xf>
    <xf numFmtId="0" fontId="14" fillId="0" borderId="23" xfId="0" applyFont="1" applyBorder="1" applyAlignment="1" applyProtection="1">
      <alignment horizontal="center" vertical="center"/>
      <protection hidden="1"/>
    </xf>
    <xf numFmtId="0" fontId="16" fillId="0" borderId="24" xfId="0" applyFont="1" applyBorder="1" applyAlignment="1" applyProtection="1">
      <alignment horizontal="center" vertical="center"/>
      <protection hidden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16" fillId="0" borderId="26" xfId="0" applyFont="1" applyBorder="1" applyAlignment="1" applyProtection="1">
      <alignment horizontal="center" vertical="center"/>
      <protection hidden="1"/>
    </xf>
    <xf numFmtId="0" fontId="16" fillId="0" borderId="27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>
      <alignment horizontal="center" vertical="center"/>
    </xf>
    <xf numFmtId="49" fontId="21" fillId="0" borderId="23" xfId="0" applyNumberFormat="1" applyFont="1" applyBorder="1" applyAlignment="1" applyProtection="1">
      <alignment horizontal="center" vertical="center"/>
      <protection hidden="1"/>
    </xf>
    <xf numFmtId="49" fontId="21" fillId="0" borderId="24" xfId="0" applyNumberFormat="1" applyFont="1" applyBorder="1" applyAlignment="1" applyProtection="1">
      <alignment horizontal="center" vertical="center"/>
      <protection hidden="1"/>
    </xf>
    <xf numFmtId="0" fontId="16" fillId="0" borderId="23" xfId="0" applyFont="1" applyBorder="1" applyAlignment="1" applyProtection="1">
      <alignment horizontal="center" vertical="center"/>
      <protection hidden="1"/>
    </xf>
    <xf numFmtId="0" fontId="14" fillId="0" borderId="23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3" borderId="11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left" vertical="center" indent="2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14" fillId="0" borderId="18" xfId="0" applyFont="1" applyFill="1" applyBorder="1" applyAlignment="1" applyProtection="1">
      <alignment horizontal="center" vertical="center"/>
      <protection hidden="1"/>
    </xf>
    <xf numFmtId="0" fontId="16" fillId="0" borderId="18" xfId="0" applyFont="1" applyFill="1" applyBorder="1" applyAlignment="1" applyProtection="1">
      <alignment horizontal="center" vertical="center" shrinkToFit="1"/>
      <protection hidden="1"/>
    </xf>
    <xf numFmtId="0" fontId="25" fillId="0" borderId="18" xfId="0" applyFont="1" applyFill="1" applyBorder="1" applyAlignment="1" applyProtection="1">
      <alignment horizontal="center" vertical="center"/>
      <protection locked="0" hidden="1"/>
    </xf>
    <xf numFmtId="0" fontId="25" fillId="0" borderId="18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 wrapText="1"/>
      <protection hidden="1"/>
    </xf>
    <xf numFmtId="0" fontId="14" fillId="0" borderId="35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38" xfId="0" applyFont="1" applyBorder="1" applyAlignment="1" applyProtection="1">
      <alignment horizontal="center" vertical="center" shrinkToFit="1"/>
      <protection hidden="1"/>
    </xf>
    <xf numFmtId="0" fontId="16" fillId="0" borderId="39" xfId="0" applyFont="1" applyBorder="1" applyAlignment="1" applyProtection="1">
      <alignment horizontal="center" vertical="center" shrinkToFit="1"/>
      <protection hidden="1"/>
    </xf>
    <xf numFmtId="0" fontId="16" fillId="0" borderId="40" xfId="0" applyFont="1" applyBorder="1" applyAlignment="1" applyProtection="1">
      <alignment horizontal="center" vertical="center" shrinkToFit="1"/>
      <protection hidden="1"/>
    </xf>
    <xf numFmtId="0" fontId="16" fillId="0" borderId="41" xfId="0" applyFont="1" applyBorder="1" applyAlignment="1" applyProtection="1">
      <alignment horizontal="center" vertical="center" shrinkToFit="1"/>
      <protection hidden="1"/>
    </xf>
    <xf numFmtId="0" fontId="24" fillId="0" borderId="0" xfId="0" applyFont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16" fillId="0" borderId="3" xfId="0" applyFont="1" applyBorder="1" applyAlignment="1" applyProtection="1">
      <alignment horizontal="distributed" vertical="center"/>
      <protection hidden="1"/>
    </xf>
    <xf numFmtId="0" fontId="6" fillId="0" borderId="42" xfId="0" applyFont="1" applyBorder="1" applyAlignment="1" applyProtection="1">
      <alignment horizontal="left" vertical="center"/>
      <protection hidden="1"/>
    </xf>
    <xf numFmtId="0" fontId="14" fillId="0" borderId="11" xfId="0" applyFont="1" applyFill="1" applyBorder="1" applyAlignment="1" applyProtection="1">
      <alignment vertical="center"/>
      <protection hidden="1"/>
    </xf>
    <xf numFmtId="0" fontId="31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horizontal="right" vertical="center"/>
      <protection hidden="1"/>
    </xf>
    <xf numFmtId="0" fontId="16" fillId="0" borderId="2" xfId="0" applyFont="1" applyBorder="1" applyAlignment="1" applyProtection="1">
      <alignment horizontal="center" vertical="center" shrinkToFit="1"/>
      <protection hidden="1"/>
    </xf>
    <xf numFmtId="0" fontId="8" fillId="0" borderId="0" xfId="0" applyFont="1" applyAlignment="1" applyProtection="1">
      <alignment horizontal="right" vertical="center"/>
      <protection hidden="1"/>
    </xf>
    <xf numFmtId="176" fontId="14" fillId="2" borderId="45" xfId="0" applyNumberFormat="1" applyFont="1" applyFill="1" applyBorder="1" applyAlignment="1" applyProtection="1">
      <alignment horizontal="left" vertical="center"/>
      <protection locked="0" hidden="1"/>
    </xf>
    <xf numFmtId="0" fontId="14" fillId="5" borderId="46" xfId="0" applyFont="1" applyFill="1" applyBorder="1" applyAlignment="1" applyProtection="1">
      <alignment vertical="center"/>
      <protection hidden="1"/>
    </xf>
    <xf numFmtId="0" fontId="14" fillId="5" borderId="47" xfId="0" applyFont="1" applyFill="1" applyBorder="1" applyAlignment="1" applyProtection="1">
      <alignment vertical="center"/>
      <protection hidden="1"/>
    </xf>
    <xf numFmtId="0" fontId="14" fillId="4" borderId="48" xfId="0" applyFont="1" applyFill="1" applyBorder="1" applyAlignment="1" applyProtection="1">
      <alignment horizontal="left" vertical="center"/>
      <protection hidden="1"/>
    </xf>
    <xf numFmtId="0" fontId="14" fillId="4" borderId="46" xfId="0" applyFont="1" applyFill="1" applyBorder="1" applyAlignment="1" applyProtection="1">
      <alignment vertical="center"/>
      <protection hidden="1"/>
    </xf>
    <xf numFmtId="0" fontId="14" fillId="4" borderId="47" xfId="0" applyFont="1" applyFill="1" applyBorder="1" applyAlignment="1" applyProtection="1">
      <alignment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3" fillId="0" borderId="51" xfId="0" applyFont="1" applyBorder="1" applyAlignment="1" applyProtection="1">
      <alignment horizontal="center" vertical="center"/>
      <protection hidden="1"/>
    </xf>
    <xf numFmtId="0" fontId="2" fillId="0" borderId="52" xfId="0" applyFont="1" applyBorder="1" applyAlignment="1" applyProtection="1">
      <alignment horizontal="center" vertical="center"/>
      <protection hidden="1"/>
    </xf>
    <xf numFmtId="0" fontId="2" fillId="0" borderId="53" xfId="0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left"/>
      <protection hidden="1"/>
    </xf>
    <xf numFmtId="0" fontId="2" fillId="0" borderId="54" xfId="0" applyFont="1" applyBorder="1" applyAlignment="1" applyProtection="1">
      <alignment horizontal="center"/>
      <protection hidden="1"/>
    </xf>
    <xf numFmtId="0" fontId="14" fillId="0" borderId="56" xfId="0" applyFont="1" applyBorder="1" applyAlignment="1" applyProtection="1">
      <alignment horizontal="center" vertical="center"/>
      <protection hidden="1"/>
    </xf>
    <xf numFmtId="0" fontId="16" fillId="0" borderId="55" xfId="0" applyFont="1" applyBorder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vertical="center" shrinkToFit="1"/>
      <protection hidden="1"/>
    </xf>
    <xf numFmtId="0" fontId="14" fillId="0" borderId="0" xfId="0" applyFont="1" applyBorder="1" applyAlignment="1" applyProtection="1">
      <alignment horizontal="center" vertical="center" shrinkToFit="1"/>
      <protection hidden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32" fillId="0" borderId="48" xfId="0" applyFont="1" applyBorder="1" applyAlignment="1">
      <alignment horizontal="left" vertical="center" indent="1"/>
    </xf>
    <xf numFmtId="0" fontId="30" fillId="0" borderId="0" xfId="0" applyFont="1"/>
    <xf numFmtId="0" fontId="14" fillId="0" borderId="0" xfId="0" applyFont="1" applyFill="1" applyAlignment="1">
      <alignment vertical="center"/>
    </xf>
    <xf numFmtId="0" fontId="14" fillId="4" borderId="0" xfId="0" applyFont="1" applyFill="1"/>
    <xf numFmtId="0" fontId="14" fillId="0" borderId="0" xfId="0" applyFont="1" applyAlignment="1">
      <alignment horizontal="left"/>
    </xf>
    <xf numFmtId="0" fontId="16" fillId="6" borderId="0" xfId="0" applyFont="1" applyFill="1"/>
    <xf numFmtId="0" fontId="14" fillId="0" borderId="0" xfId="0" applyFont="1" applyFill="1"/>
    <xf numFmtId="0" fontId="1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6" fillId="0" borderId="3" xfId="0" applyFont="1" applyBorder="1" applyAlignment="1" applyProtection="1">
      <alignment horizontal="center" vertical="center"/>
      <protection hidden="1"/>
    </xf>
    <xf numFmtId="0" fontId="14" fillId="8" borderId="11" xfId="0" applyFont="1" applyFill="1" applyBorder="1" applyAlignment="1">
      <alignment vertical="center"/>
    </xf>
    <xf numFmtId="0" fontId="14" fillId="8" borderId="11" xfId="0" applyFont="1" applyFill="1" applyBorder="1"/>
    <xf numFmtId="0" fontId="30" fillId="8" borderId="11" xfId="0" applyFont="1" applyFill="1" applyBorder="1"/>
    <xf numFmtId="0" fontId="16" fillId="0" borderId="3" xfId="0" applyFont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4" borderId="0" xfId="0" applyFont="1" applyFill="1" applyAlignment="1">
      <alignment horizontal="center"/>
    </xf>
    <xf numFmtId="0" fontId="14" fillId="0" borderId="0" xfId="0" applyFont="1" applyFill="1" applyBorder="1"/>
    <xf numFmtId="0" fontId="14" fillId="0" borderId="0" xfId="0" applyFont="1" applyAlignment="1">
      <alignment horizontal="right"/>
    </xf>
    <xf numFmtId="0" fontId="14" fillId="0" borderId="54" xfId="0" applyFont="1" applyBorder="1" applyAlignment="1">
      <alignment horizontal="center"/>
    </xf>
    <xf numFmtId="0" fontId="14" fillId="0" borderId="54" xfId="0" applyFont="1" applyBorder="1"/>
    <xf numFmtId="0" fontId="14" fillId="0" borderId="11" xfId="0" applyFont="1" applyBorder="1" applyAlignment="1">
      <alignment horizontal="left"/>
    </xf>
    <xf numFmtId="0" fontId="14" fillId="0" borderId="46" xfId="0" applyFont="1" applyBorder="1"/>
    <xf numFmtId="0" fontId="14" fillId="0" borderId="22" xfId="0" applyFont="1" applyBorder="1" applyAlignment="1" applyProtection="1">
      <alignment horizontal="center" vertical="center"/>
      <protection hidden="1"/>
    </xf>
    <xf numFmtId="0" fontId="14" fillId="0" borderId="24" xfId="0" applyFont="1" applyBorder="1" applyAlignment="1" applyProtection="1">
      <alignment horizontal="center" vertical="center"/>
      <protection hidden="1"/>
    </xf>
    <xf numFmtId="0" fontId="4" fillId="9" borderId="0" xfId="0" applyFont="1" applyFill="1" applyAlignment="1">
      <alignment horizontal="left" vertical="center"/>
    </xf>
    <xf numFmtId="0" fontId="14" fillId="0" borderId="61" xfId="0" applyFont="1" applyBorder="1" applyAlignment="1">
      <alignment horizontal="left"/>
    </xf>
    <xf numFmtId="0" fontId="14" fillId="0" borderId="0" xfId="0" applyFont="1" applyBorder="1"/>
    <xf numFmtId="0" fontId="14" fillId="0" borderId="26" xfId="0" applyFont="1" applyBorder="1"/>
    <xf numFmtId="0" fontId="14" fillId="0" borderId="61" xfId="0" quotePrefix="1" applyFont="1" applyBorder="1" applyAlignment="1">
      <alignment horizontal="left"/>
    </xf>
    <xf numFmtId="0" fontId="14" fillId="5" borderId="0" xfId="0" applyFont="1" applyFill="1" applyBorder="1"/>
    <xf numFmtId="0" fontId="14" fillId="5" borderId="26" xfId="0" applyFont="1" applyFill="1" applyBorder="1"/>
    <xf numFmtId="0" fontId="14" fillId="6" borderId="0" xfId="0" applyFont="1" applyFill="1" applyBorder="1"/>
    <xf numFmtId="0" fontId="14" fillId="6" borderId="26" xfId="0" applyFont="1" applyFill="1" applyBorder="1"/>
    <xf numFmtId="0" fontId="14" fillId="9" borderId="0" xfId="0" applyFont="1" applyFill="1" applyBorder="1"/>
    <xf numFmtId="0" fontId="14" fillId="9" borderId="26" xfId="0" applyFont="1" applyFill="1" applyBorder="1"/>
    <xf numFmtId="0" fontId="14" fillId="7" borderId="0" xfId="0" applyFont="1" applyFill="1" applyBorder="1"/>
    <xf numFmtId="0" fontId="14" fillId="0" borderId="0" xfId="0" quotePrefix="1" applyFont="1" applyBorder="1" applyAlignment="1">
      <alignment horizontal="left"/>
    </xf>
    <xf numFmtId="0" fontId="14" fillId="7" borderId="26" xfId="0" applyFont="1" applyFill="1" applyBorder="1"/>
    <xf numFmtId="0" fontId="14" fillId="0" borderId="62" xfId="0" quotePrefix="1" applyFont="1" applyBorder="1" applyAlignment="1">
      <alignment horizontal="left"/>
    </xf>
    <xf numFmtId="0" fontId="14" fillId="0" borderId="54" xfId="0" quotePrefix="1" applyFont="1" applyBorder="1" applyAlignment="1">
      <alignment horizontal="left"/>
    </xf>
    <xf numFmtId="0" fontId="14" fillId="7" borderId="27" xfId="0" applyFont="1" applyFill="1" applyBorder="1"/>
    <xf numFmtId="179" fontId="13" fillId="0" borderId="0" xfId="0" applyNumberFormat="1" applyFont="1" applyBorder="1" applyAlignment="1" applyProtection="1">
      <alignment horizontal="center"/>
      <protection hidden="1"/>
    </xf>
    <xf numFmtId="180" fontId="13" fillId="0" borderId="13" xfId="0" applyNumberFormat="1" applyFont="1" applyBorder="1" applyAlignment="1" applyProtection="1">
      <alignment horizontal="right" indent="1"/>
      <protection hidden="1"/>
    </xf>
    <xf numFmtId="0" fontId="14" fillId="6" borderId="0" xfId="0" applyFont="1" applyFill="1" applyAlignment="1">
      <alignment horizontal="left" vertical="center"/>
    </xf>
    <xf numFmtId="0" fontId="32" fillId="0" borderId="11" xfId="0" applyFont="1" applyBorder="1" applyAlignment="1">
      <alignment horizontal="centerContinuous" vertical="center"/>
    </xf>
    <xf numFmtId="0" fontId="3" fillId="0" borderId="3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64" xfId="0" applyFont="1" applyBorder="1" applyAlignment="1" applyProtection="1">
      <alignment horizontal="center" vertical="center"/>
      <protection hidden="1"/>
    </xf>
    <xf numFmtId="0" fontId="16" fillId="0" borderId="63" xfId="0" applyFont="1" applyBorder="1" applyAlignment="1" applyProtection="1">
      <alignment horizontal="center" vertical="center"/>
      <protection hidden="1"/>
    </xf>
    <xf numFmtId="178" fontId="35" fillId="0" borderId="59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0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15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60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54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76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77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78" xfId="0" applyNumberFormat="1" applyFont="1" applyFill="1" applyBorder="1" applyAlignment="1" applyProtection="1">
      <alignment horizontal="left" vertical="center" shrinkToFit="1"/>
      <protection hidden="1"/>
    </xf>
    <xf numFmtId="0" fontId="35" fillId="0" borderId="78" xfId="0" applyNumberFormat="1" applyFont="1" applyFill="1" applyBorder="1" applyAlignment="1" applyProtection="1">
      <alignment horizontal="left" vertical="center" shrinkToFit="1"/>
      <protection hidden="1"/>
    </xf>
    <xf numFmtId="0" fontId="35" fillId="0" borderId="79" xfId="0" applyNumberFormat="1" applyFont="1" applyFill="1" applyBorder="1" applyAlignment="1" applyProtection="1">
      <alignment horizontal="left" vertical="center" shrinkToFit="1"/>
      <protection hidden="1"/>
    </xf>
    <xf numFmtId="0" fontId="34" fillId="0" borderId="0" xfId="0" applyNumberFormat="1" applyFont="1" applyFill="1" applyAlignment="1">
      <alignment vertical="center"/>
    </xf>
    <xf numFmtId="0" fontId="34" fillId="0" borderId="0" xfId="0" applyNumberFormat="1" applyFont="1" applyFill="1" applyAlignment="1">
      <alignment horizontal="center" vertical="center"/>
    </xf>
    <xf numFmtId="0" fontId="35" fillId="0" borderId="0" xfId="0" applyNumberFormat="1" applyFont="1" applyFill="1" applyAlignment="1" applyProtection="1">
      <alignment vertical="center"/>
      <protection hidden="1"/>
    </xf>
    <xf numFmtId="0" fontId="35" fillId="0" borderId="71" xfId="0" applyNumberFormat="1" applyFont="1" applyFill="1" applyBorder="1" applyAlignment="1" applyProtection="1">
      <alignment horizontal="center" vertical="center" shrinkToFit="1"/>
      <protection hidden="1"/>
    </xf>
    <xf numFmtId="0" fontId="35" fillId="0" borderId="71" xfId="0" applyNumberFormat="1" applyFont="1" applyFill="1" applyBorder="1" applyAlignment="1" applyProtection="1">
      <alignment horizontal="center" vertical="center"/>
      <protection hidden="1"/>
    </xf>
    <xf numFmtId="0" fontId="35" fillId="0" borderId="71" xfId="0" applyNumberFormat="1" applyFont="1" applyFill="1" applyBorder="1" applyAlignment="1" applyProtection="1">
      <alignment vertical="center"/>
      <protection hidden="1"/>
    </xf>
    <xf numFmtId="0" fontId="35" fillId="0" borderId="72" xfId="0" applyNumberFormat="1" applyFont="1" applyFill="1" applyBorder="1" applyAlignment="1" applyProtection="1">
      <alignment horizontal="center" vertical="center"/>
      <protection hidden="1"/>
    </xf>
    <xf numFmtId="0" fontId="35" fillId="0" borderId="80" xfId="0" applyNumberFormat="1" applyFont="1" applyFill="1" applyBorder="1" applyAlignment="1" applyProtection="1">
      <alignment horizontal="distributed" vertical="center" shrinkToFit="1"/>
      <protection hidden="1"/>
    </xf>
    <xf numFmtId="0" fontId="35" fillId="0" borderId="73" xfId="0" applyNumberFormat="1" applyFont="1" applyFill="1" applyBorder="1" applyAlignment="1" applyProtection="1">
      <alignment horizontal="distributed" vertical="center" shrinkToFit="1"/>
      <protection hidden="1"/>
    </xf>
    <xf numFmtId="0" fontId="35" fillId="0" borderId="73" xfId="0" applyNumberFormat="1" applyFont="1" applyFill="1" applyBorder="1" applyAlignment="1" applyProtection="1">
      <alignment horizontal="center" vertical="center" shrinkToFit="1"/>
      <protection hidden="1"/>
    </xf>
    <xf numFmtId="0" fontId="35" fillId="0" borderId="73" xfId="0" applyNumberFormat="1" applyFont="1" applyFill="1" applyBorder="1" applyAlignment="1" applyProtection="1">
      <alignment vertical="center" shrinkToFit="1"/>
      <protection hidden="1"/>
    </xf>
    <xf numFmtId="0" fontId="35" fillId="0" borderId="75" xfId="0" applyNumberFormat="1" applyFont="1" applyFill="1" applyBorder="1" applyAlignment="1" applyProtection="1">
      <alignment vertical="center" shrinkToFit="1"/>
      <protection hidden="1"/>
    </xf>
    <xf numFmtId="0" fontId="35" fillId="0" borderId="0" xfId="0" applyNumberFormat="1" applyFont="1" applyFill="1" applyAlignment="1" applyProtection="1">
      <alignment horizontal="center" vertical="center"/>
      <protection hidden="1"/>
    </xf>
    <xf numFmtId="0" fontId="35" fillId="5" borderId="0" xfId="0" applyNumberFormat="1" applyFont="1" applyFill="1" applyAlignment="1" applyProtection="1">
      <alignment horizontal="center" vertical="center"/>
      <protection hidden="1"/>
    </xf>
    <xf numFmtId="0" fontId="35" fillId="8" borderId="0" xfId="0" applyNumberFormat="1" applyFont="1" applyFill="1" applyAlignment="1" applyProtection="1">
      <alignment horizontal="center" vertical="center"/>
      <protection hidden="1"/>
    </xf>
    <xf numFmtId="0" fontId="35" fillId="10" borderId="0" xfId="0" applyNumberFormat="1" applyFont="1" applyFill="1" applyAlignment="1" applyProtection="1">
      <alignment horizontal="center" vertical="center"/>
      <protection hidden="1"/>
    </xf>
    <xf numFmtId="0" fontId="34" fillId="7" borderId="0" xfId="0" applyNumberFormat="1" applyFont="1" applyFill="1" applyAlignment="1">
      <alignment horizontal="center" vertical="center"/>
    </xf>
    <xf numFmtId="0" fontId="35" fillId="7" borderId="0" xfId="0" applyNumberFormat="1" applyFont="1" applyFill="1" applyAlignment="1" applyProtection="1">
      <alignment horizontal="center" vertical="center" shrinkToFit="1"/>
      <protection hidden="1"/>
    </xf>
    <xf numFmtId="178" fontId="35" fillId="0" borderId="74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26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27" xfId="0" applyNumberFormat="1" applyFont="1" applyFill="1" applyBorder="1" applyAlignment="1" applyProtection="1">
      <alignment horizontal="left" vertical="center" shrinkToFit="1"/>
      <protection hidden="1"/>
    </xf>
    <xf numFmtId="182" fontId="35" fillId="0" borderId="15" xfId="0" applyNumberFormat="1" applyFont="1" applyFill="1" applyBorder="1" applyAlignment="1" applyProtection="1">
      <alignment horizontal="left" vertical="center" shrinkToFit="1"/>
      <protection hidden="1"/>
    </xf>
    <xf numFmtId="182" fontId="35" fillId="0" borderId="0" xfId="0" applyNumberFormat="1" applyFont="1" applyFill="1" applyBorder="1" applyAlignment="1" applyProtection="1">
      <alignment horizontal="left" vertical="center" shrinkToFit="1"/>
      <protection hidden="1"/>
    </xf>
    <xf numFmtId="182" fontId="35" fillId="0" borderId="54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19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20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81" xfId="0" applyNumberFormat="1" applyFont="1" applyFill="1" applyBorder="1" applyAlignment="1" applyProtection="1">
      <alignment horizontal="left" vertical="center" shrinkToFit="1"/>
      <protection hidden="1"/>
    </xf>
    <xf numFmtId="0" fontId="14" fillId="11" borderId="44" xfId="0" applyFont="1" applyFill="1" applyBorder="1" applyAlignment="1" applyProtection="1">
      <alignment horizontal="center" vertical="center"/>
      <protection hidden="1"/>
    </xf>
    <xf numFmtId="0" fontId="14" fillId="11" borderId="2" xfId="0" applyFont="1" applyFill="1" applyBorder="1" applyAlignment="1" applyProtection="1">
      <alignment horizontal="center" vertical="center"/>
      <protection hidden="1"/>
    </xf>
    <xf numFmtId="0" fontId="6" fillId="0" borderId="82" xfId="0" applyFont="1" applyBorder="1" applyAlignment="1" applyProtection="1">
      <alignment vertical="center"/>
      <protection hidden="1"/>
    </xf>
    <xf numFmtId="0" fontId="4" fillId="0" borderId="83" xfId="0" applyFont="1" applyBorder="1" applyAlignment="1">
      <alignment vertical="center"/>
    </xf>
    <xf numFmtId="0" fontId="4" fillId="0" borderId="84" xfId="0" applyFont="1" applyBorder="1" applyAlignment="1">
      <alignment vertical="center"/>
    </xf>
    <xf numFmtId="0" fontId="6" fillId="0" borderId="85" xfId="0" applyFont="1" applyBorder="1" applyAlignment="1" applyProtection="1">
      <alignment vertical="center"/>
      <protection locked="0"/>
    </xf>
    <xf numFmtId="0" fontId="4" fillId="0" borderId="86" xfId="0" applyFont="1" applyBorder="1" applyAlignment="1">
      <alignment vertical="center"/>
    </xf>
    <xf numFmtId="0" fontId="4" fillId="0" borderId="87" xfId="0" applyFont="1" applyBorder="1" applyAlignment="1">
      <alignment vertical="center"/>
    </xf>
    <xf numFmtId="176" fontId="14" fillId="0" borderId="3" xfId="0" applyNumberFormat="1" applyFont="1" applyFill="1" applyBorder="1" applyAlignment="1" applyProtection="1">
      <alignment horizontal="center" vertical="center"/>
      <protection locked="0" hidden="1"/>
    </xf>
    <xf numFmtId="0" fontId="25" fillId="0" borderId="2" xfId="0" applyFont="1" applyFill="1" applyBorder="1" applyAlignment="1" applyProtection="1">
      <alignment horizontal="center" vertical="center" shrinkToFit="1"/>
      <protection locked="0" hidden="1"/>
    </xf>
    <xf numFmtId="0" fontId="25" fillId="0" borderId="3" xfId="0" applyFont="1" applyFill="1" applyBorder="1" applyAlignment="1" applyProtection="1">
      <alignment horizontal="center" vertical="center" shrinkToFit="1"/>
      <protection locked="0" hidden="1"/>
    </xf>
    <xf numFmtId="0" fontId="25" fillId="0" borderId="3" xfId="0" applyFont="1" applyFill="1" applyBorder="1" applyAlignment="1" applyProtection="1">
      <alignment horizontal="center" vertical="center" shrinkToFit="1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 hidden="1"/>
    </xf>
    <xf numFmtId="0" fontId="14" fillId="0" borderId="36" xfId="0" applyFont="1" applyFill="1" applyBorder="1" applyAlignment="1" applyProtection="1">
      <alignment horizontal="left" vertical="center"/>
      <protection locked="0"/>
    </xf>
    <xf numFmtId="0" fontId="30" fillId="0" borderId="16" xfId="0" applyFont="1" applyFill="1" applyBorder="1" applyAlignment="1" applyProtection="1">
      <alignment horizontal="left" vertical="center" shrinkToFit="1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 shrinkToFit="1"/>
      <protection locked="0"/>
    </xf>
    <xf numFmtId="0" fontId="16" fillId="0" borderId="37" xfId="0" applyFont="1" applyFill="1" applyBorder="1" applyAlignment="1" applyProtection="1">
      <alignment horizontal="center" vertical="center"/>
      <protection locked="0"/>
    </xf>
    <xf numFmtId="0" fontId="14" fillId="0" borderId="29" xfId="0" applyFont="1" applyFill="1" applyBorder="1" applyAlignment="1" applyProtection="1">
      <alignment horizontal="left" vertical="center"/>
      <protection locked="0"/>
    </xf>
    <xf numFmtId="0" fontId="30" fillId="0" borderId="14" xfId="0" applyFont="1" applyFill="1" applyBorder="1" applyAlignment="1" applyProtection="1">
      <alignment horizontal="left" vertical="center" shrinkToFit="1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 shrinkToFit="1"/>
      <protection locked="0"/>
    </xf>
    <xf numFmtId="0" fontId="16" fillId="0" borderId="30" xfId="0" applyFont="1" applyFill="1" applyBorder="1" applyAlignment="1" applyProtection="1">
      <alignment horizontal="center" vertical="center"/>
      <protection locked="0"/>
    </xf>
    <xf numFmtId="0" fontId="14" fillId="0" borderId="65" xfId="0" applyFont="1" applyFill="1" applyBorder="1" applyAlignment="1" applyProtection="1">
      <alignment horizontal="left" vertical="center"/>
      <protection locked="0"/>
    </xf>
    <xf numFmtId="0" fontId="30" fillId="0" borderId="66" xfId="0" applyFont="1" applyFill="1" applyBorder="1" applyAlignment="1" applyProtection="1">
      <alignment horizontal="left" vertical="center" shrinkToFit="1"/>
      <protection locked="0"/>
    </xf>
    <xf numFmtId="0" fontId="14" fillId="0" borderId="67" xfId="0" applyFont="1" applyFill="1" applyBorder="1" applyAlignment="1" applyProtection="1">
      <alignment horizontal="center" vertical="center"/>
      <protection locked="0"/>
    </xf>
    <xf numFmtId="0" fontId="16" fillId="0" borderId="67" xfId="0" applyFont="1" applyFill="1" applyBorder="1" applyAlignment="1" applyProtection="1">
      <alignment horizontal="center" vertical="center"/>
      <protection locked="0"/>
    </xf>
    <xf numFmtId="0" fontId="16" fillId="0" borderId="67" xfId="0" applyFont="1" applyFill="1" applyBorder="1" applyAlignment="1" applyProtection="1">
      <alignment horizontal="center" vertical="center" shrinkToFit="1"/>
      <protection locked="0"/>
    </xf>
    <xf numFmtId="0" fontId="16" fillId="0" borderId="68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left" vertical="center"/>
      <protection locked="0"/>
    </xf>
    <xf numFmtId="0" fontId="30" fillId="0" borderId="32" xfId="0" applyFont="1" applyFill="1" applyBorder="1" applyAlignment="1" applyProtection="1">
      <alignment horizontal="left" vertical="center" shrinkToFit="1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 applyProtection="1">
      <alignment horizontal="center" vertical="center" shrinkToFit="1"/>
      <protection locked="0"/>
    </xf>
    <xf numFmtId="0" fontId="16" fillId="0" borderId="34" xfId="0" applyFont="1" applyFill="1" applyBorder="1" applyAlignment="1" applyProtection="1">
      <alignment horizontal="center" vertical="center"/>
      <protection locked="0"/>
    </xf>
    <xf numFmtId="0" fontId="23" fillId="0" borderId="8" xfId="0" applyFont="1" applyFill="1" applyBorder="1" applyAlignment="1" applyProtection="1">
      <alignment horizontal="left" vertical="center" shrinkToFit="1"/>
      <protection locked="0"/>
    </xf>
    <xf numFmtId="0" fontId="23" fillId="0" borderId="1" xfId="0" applyFont="1" applyFill="1" applyBorder="1" applyAlignment="1" applyProtection="1">
      <alignment horizontal="left" vertical="center" shrinkToFit="1"/>
      <protection locked="0"/>
    </xf>
    <xf numFmtId="0" fontId="23" fillId="0" borderId="9" xfId="0" applyFont="1" applyFill="1" applyBorder="1" applyAlignment="1" applyProtection="1">
      <alignment horizontal="left" vertical="center" shrinkToFit="1"/>
      <protection locked="0"/>
    </xf>
    <xf numFmtId="0" fontId="23" fillId="0" borderId="2" xfId="0" applyFont="1" applyFill="1" applyBorder="1" applyAlignment="1" applyProtection="1">
      <alignment horizontal="left" vertical="center" shrinkToFit="1"/>
      <protection locked="0"/>
    </xf>
    <xf numFmtId="0" fontId="23" fillId="0" borderId="5" xfId="0" applyFont="1" applyFill="1" applyBorder="1" applyAlignment="1" applyProtection="1">
      <alignment horizontal="center" vertical="center" shrinkToFit="1"/>
      <protection locked="0"/>
    </xf>
    <xf numFmtId="0" fontId="23" fillId="0" borderId="3" xfId="0" applyFont="1" applyFill="1" applyBorder="1" applyAlignment="1" applyProtection="1">
      <alignment horizontal="center" vertical="center" shrinkToFit="1"/>
      <protection locked="0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14" fillId="0" borderId="11" xfId="0" applyFont="1" applyBorder="1" applyAlignment="1">
      <alignment horizontal="center"/>
    </xf>
    <xf numFmtId="0" fontId="27" fillId="0" borderId="10" xfId="0" applyFont="1" applyBorder="1" applyAlignment="1" applyProtection="1">
      <alignment horizontal="left" vertical="center" indent="2" shrinkToFit="1"/>
      <protection hidden="1"/>
    </xf>
    <xf numFmtId="0" fontId="27" fillId="0" borderId="17" xfId="0" applyFont="1" applyBorder="1" applyAlignment="1" applyProtection="1">
      <alignment horizontal="left" vertical="center" indent="2" shrinkToFit="1"/>
      <protection hidden="1"/>
    </xf>
    <xf numFmtId="0" fontId="27" fillId="0" borderId="43" xfId="0" applyFont="1" applyBorder="1" applyAlignment="1" applyProtection="1">
      <alignment horizontal="left" vertical="center" indent="2" shrinkToFit="1"/>
      <protection hidden="1"/>
    </xf>
    <xf numFmtId="0" fontId="27" fillId="0" borderId="10" xfId="0" applyFont="1" applyFill="1" applyBorder="1" applyAlignment="1" applyProtection="1">
      <alignment horizontal="left" vertical="center" indent="2" shrinkToFit="1"/>
      <protection hidden="1"/>
    </xf>
    <xf numFmtId="0" fontId="27" fillId="0" borderId="17" xfId="0" applyFont="1" applyFill="1" applyBorder="1" applyAlignment="1" applyProtection="1">
      <alignment horizontal="left" vertical="center" indent="2" shrinkToFit="1"/>
      <protection hidden="1"/>
    </xf>
    <xf numFmtId="0" fontId="27" fillId="0" borderId="14" xfId="0" applyFont="1" applyFill="1" applyBorder="1" applyAlignment="1" applyProtection="1">
      <alignment horizontal="left" vertical="center" indent="2" shrinkToFit="1"/>
      <protection hidden="1"/>
    </xf>
    <xf numFmtId="0" fontId="16" fillId="0" borderId="44" xfId="0" applyFont="1" applyBorder="1" applyAlignment="1" applyProtection="1">
      <alignment horizontal="distributed" vertical="center"/>
      <protection hidden="1"/>
    </xf>
    <xf numFmtId="0" fontId="16" fillId="0" borderId="2" xfId="0" applyFont="1" applyBorder="1" applyAlignment="1" applyProtection="1">
      <alignment horizontal="distributed" vertical="center"/>
      <protection hidden="1"/>
    </xf>
    <xf numFmtId="0" fontId="16" fillId="0" borderId="44" xfId="0" applyFont="1" applyBorder="1" applyAlignment="1" applyProtection="1">
      <alignment horizontal="distributed" vertical="center" wrapText="1"/>
      <protection hidden="1"/>
    </xf>
    <xf numFmtId="0" fontId="16" fillId="0" borderId="2" xfId="0" applyFont="1" applyBorder="1" applyAlignment="1" applyProtection="1">
      <alignment horizontal="distributed" vertical="center" wrapText="1"/>
      <protection hidden="1"/>
    </xf>
    <xf numFmtId="179" fontId="13" fillId="0" borderId="54" xfId="0" applyNumberFormat="1" applyFont="1" applyBorder="1" applyAlignment="1" applyProtection="1">
      <alignment horizontal="right" indent="2"/>
      <protection hidden="1"/>
    </xf>
    <xf numFmtId="178" fontId="2" fillId="0" borderId="10" xfId="0" applyNumberFormat="1" applyFont="1" applyBorder="1" applyAlignment="1" applyProtection="1">
      <alignment horizontal="left" vertical="center" shrinkToFit="1"/>
      <protection hidden="1"/>
    </xf>
    <xf numFmtId="178" fontId="2" fillId="0" borderId="14" xfId="0" applyNumberFormat="1" applyFont="1" applyBorder="1" applyAlignment="1" applyProtection="1">
      <alignment horizontal="left" vertical="center" shrinkToFit="1"/>
      <protection hidden="1"/>
    </xf>
    <xf numFmtId="178" fontId="2" fillId="0" borderId="17" xfId="0" applyNumberFormat="1" applyFont="1" applyBorder="1" applyAlignment="1" applyProtection="1">
      <alignment horizontal="left" vertical="center" shrinkToFit="1"/>
      <protection hidden="1"/>
    </xf>
    <xf numFmtId="178" fontId="2" fillId="0" borderId="13" xfId="0" applyNumberFormat="1" applyFont="1" applyBorder="1" applyAlignment="1" applyProtection="1">
      <alignment horizontal="left" indent="2"/>
      <protection hidden="1"/>
    </xf>
    <xf numFmtId="177" fontId="2" fillId="0" borderId="0" xfId="0" applyNumberFormat="1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right"/>
      <protection hidden="1"/>
    </xf>
    <xf numFmtId="0" fontId="13" fillId="0" borderId="13" xfId="0" applyFont="1" applyBorder="1" applyAlignment="1" applyProtection="1">
      <alignment horizontal="right" indent="4"/>
      <protection hidden="1"/>
    </xf>
    <xf numFmtId="181" fontId="13" fillId="0" borderId="0" xfId="0" applyNumberFormat="1" applyFont="1" applyBorder="1" applyAlignment="1" applyProtection="1">
      <alignment horizontal="left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3" fillId="0" borderId="44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2" fillId="0" borderId="21" xfId="0" applyFont="1" applyBorder="1" applyAlignment="1" applyProtection="1">
      <alignment horizontal="left" vertical="center" indent="2" shrinkToFit="1"/>
      <protection hidden="1"/>
    </xf>
    <xf numFmtId="0" fontId="2" fillId="0" borderId="15" xfId="0" applyFont="1" applyBorder="1" applyAlignment="1" applyProtection="1">
      <alignment horizontal="left" vertical="center" indent="2" shrinkToFit="1"/>
      <protection hidden="1"/>
    </xf>
    <xf numFmtId="0" fontId="2" fillId="0" borderId="28" xfId="0" applyFont="1" applyBorder="1" applyAlignment="1" applyProtection="1">
      <alignment horizontal="left" vertical="center" indent="2" shrinkToFit="1"/>
      <protection hidden="1"/>
    </xf>
    <xf numFmtId="0" fontId="2" fillId="0" borderId="49" xfId="0" applyFont="1" applyBorder="1" applyAlignment="1" applyProtection="1">
      <alignment horizontal="center" vertical="center" shrinkToFit="1"/>
      <protection hidden="1"/>
    </xf>
    <xf numFmtId="0" fontId="2" fillId="0" borderId="50" xfId="0" applyFont="1" applyBorder="1" applyAlignment="1" applyProtection="1">
      <alignment horizontal="center" vertical="center" shrinkToFit="1"/>
      <protection hidden="1"/>
    </xf>
    <xf numFmtId="0" fontId="2" fillId="0" borderId="25" xfId="0" applyFont="1" applyBorder="1" applyAlignment="1" applyProtection="1">
      <alignment horizontal="center" vertical="center" shrinkToFit="1"/>
      <protection hidden="1"/>
    </xf>
    <xf numFmtId="0" fontId="2" fillId="0" borderId="48" xfId="0" applyFont="1" applyBorder="1" applyAlignment="1" applyProtection="1">
      <alignment horizontal="left" vertical="center" indent="2" shrinkToFit="1"/>
      <protection hidden="1"/>
    </xf>
    <xf numFmtId="0" fontId="2" fillId="0" borderId="46" xfId="0" applyFont="1" applyBorder="1" applyAlignment="1" applyProtection="1">
      <alignment horizontal="left" vertical="center" indent="2" shrinkToFit="1"/>
      <protection hidden="1"/>
    </xf>
    <xf numFmtId="0" fontId="2" fillId="0" borderId="47" xfId="0" applyFont="1" applyBorder="1" applyAlignment="1" applyProtection="1">
      <alignment horizontal="left" vertical="center" indent="2" shrinkToFit="1"/>
      <protection hidden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5" fillId="0" borderId="69" xfId="0" applyNumberFormat="1" applyFont="1" applyFill="1" applyBorder="1" applyAlignment="1" applyProtection="1">
      <alignment horizontal="center" vertical="center" shrinkToFit="1"/>
      <protection hidden="1"/>
    </xf>
    <xf numFmtId="0" fontId="35" fillId="0" borderId="70" xfId="0" applyNumberFormat="1" applyFont="1" applyFill="1" applyBorder="1" applyAlignment="1" applyProtection="1">
      <alignment horizontal="center" vertical="center" shrinkToFit="1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14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6">
    <dxf>
      <fill>
        <patternFill>
          <bgColor theme="8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16</xdr:row>
      <xdr:rowOff>19050</xdr:rowOff>
    </xdr:from>
    <xdr:to>
      <xdr:col>3</xdr:col>
      <xdr:colOff>485775</xdr:colOff>
      <xdr:row>17</xdr:row>
      <xdr:rowOff>123825</xdr:rowOff>
    </xdr:to>
    <xdr:sp macro="" textlink="">
      <xdr:nvSpPr>
        <xdr:cNvPr id="2" name="上矢印 1"/>
        <xdr:cNvSpPr/>
      </xdr:nvSpPr>
      <xdr:spPr>
        <a:xfrm>
          <a:off x="6010275" y="4162425"/>
          <a:ext cx="285750" cy="400050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200025</xdr:colOff>
      <xdr:row>16</xdr:row>
      <xdr:rowOff>28575</xdr:rowOff>
    </xdr:from>
    <xdr:to>
      <xdr:col>10</xdr:col>
      <xdr:colOff>485775</xdr:colOff>
      <xdr:row>17</xdr:row>
      <xdr:rowOff>114300</xdr:rowOff>
    </xdr:to>
    <xdr:sp macro="" textlink="">
      <xdr:nvSpPr>
        <xdr:cNvPr id="3" name="上矢印 2"/>
        <xdr:cNvSpPr/>
      </xdr:nvSpPr>
      <xdr:spPr>
        <a:xfrm>
          <a:off x="12420600" y="4171950"/>
          <a:ext cx="285750" cy="381000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200025</xdr:colOff>
      <xdr:row>54</xdr:row>
      <xdr:rowOff>19050</xdr:rowOff>
    </xdr:from>
    <xdr:to>
      <xdr:col>3</xdr:col>
      <xdr:colOff>485775</xdr:colOff>
      <xdr:row>55</xdr:row>
      <xdr:rowOff>104775</xdr:rowOff>
    </xdr:to>
    <xdr:sp macro="" textlink="">
      <xdr:nvSpPr>
        <xdr:cNvPr id="4" name="上矢印 3"/>
        <xdr:cNvSpPr/>
      </xdr:nvSpPr>
      <xdr:spPr>
        <a:xfrm>
          <a:off x="6010275" y="13487400"/>
          <a:ext cx="285750" cy="381000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200025</xdr:colOff>
      <xdr:row>54</xdr:row>
      <xdr:rowOff>28575</xdr:rowOff>
    </xdr:from>
    <xdr:to>
      <xdr:col>10</xdr:col>
      <xdr:colOff>485775</xdr:colOff>
      <xdr:row>55</xdr:row>
      <xdr:rowOff>85725</xdr:rowOff>
    </xdr:to>
    <xdr:sp macro="" textlink="">
      <xdr:nvSpPr>
        <xdr:cNvPr id="5" name="上矢印 4"/>
        <xdr:cNvSpPr/>
      </xdr:nvSpPr>
      <xdr:spPr>
        <a:xfrm>
          <a:off x="12420600" y="13496925"/>
          <a:ext cx="285750" cy="352425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9"/>
  <sheetViews>
    <sheetView showGridLines="0" tabSelected="1" workbookViewId="0">
      <selection activeCell="E16" sqref="E16"/>
    </sheetView>
  </sheetViews>
  <sheetFormatPr defaultRowHeight="18" customHeight="1"/>
  <cols>
    <col min="1" max="1" width="5" style="8" customWidth="1"/>
    <col min="2" max="2" width="20.125" style="8" customWidth="1"/>
    <col min="3" max="3" width="33.375" style="8" bestFit="1" customWidth="1"/>
    <col min="4" max="4" width="11.875" style="8" bestFit="1" customWidth="1"/>
    <col min="5" max="9" width="14.625" style="8" customWidth="1"/>
    <col min="10" max="10" width="3.5" style="8" customWidth="1"/>
    <col min="11" max="16384" width="9" style="8"/>
  </cols>
  <sheetData>
    <row r="1" spans="1:10" ht="18" customHeight="1">
      <c r="A1" s="7" t="s">
        <v>0</v>
      </c>
      <c r="B1" s="6"/>
      <c r="C1" s="6"/>
      <c r="D1" s="6"/>
      <c r="E1" s="6"/>
      <c r="F1" s="6"/>
      <c r="H1" s="6"/>
      <c r="I1" s="6"/>
      <c r="J1" s="6"/>
    </row>
    <row r="2" spans="1:10" ht="6" customHeight="1">
      <c r="A2" s="6"/>
      <c r="B2" s="6"/>
      <c r="C2" s="6"/>
      <c r="D2" s="6"/>
      <c r="E2" s="6"/>
      <c r="F2" s="6"/>
      <c r="H2" s="6"/>
      <c r="I2" s="6"/>
      <c r="J2" s="6"/>
    </row>
    <row r="3" spans="1:10" ht="18" customHeight="1">
      <c r="A3" s="18" t="s">
        <v>1</v>
      </c>
      <c r="B3" s="9" t="s">
        <v>27</v>
      </c>
      <c r="C3" s="9"/>
      <c r="D3" s="9"/>
      <c r="E3" s="9"/>
      <c r="F3" s="9"/>
      <c r="G3" s="231" t="s">
        <v>20</v>
      </c>
      <c r="H3" s="232"/>
      <c r="I3" s="232"/>
      <c r="J3" s="233"/>
    </row>
    <row r="4" spans="1:10" ht="18" customHeight="1">
      <c r="A4" s="18" t="s">
        <v>2</v>
      </c>
      <c r="B4" s="9" t="s">
        <v>28</v>
      </c>
      <c r="C4" s="9"/>
      <c r="D4" s="9"/>
      <c r="E4" s="9"/>
      <c r="F4" s="9"/>
      <c r="G4" s="234" t="s">
        <v>24</v>
      </c>
      <c r="H4" s="235"/>
      <c r="I4" s="235"/>
      <c r="J4" s="236"/>
    </row>
    <row r="5" spans="1:10" ht="6" customHeight="1">
      <c r="A5" s="18"/>
      <c r="B5" s="9"/>
      <c r="C5" s="9"/>
      <c r="D5" s="9"/>
      <c r="E5" s="9"/>
      <c r="F5" s="9"/>
      <c r="G5" s="6"/>
      <c r="H5" s="6"/>
      <c r="I5" s="6"/>
      <c r="J5" s="6"/>
    </row>
    <row r="6" spans="1:10" ht="18" customHeight="1">
      <c r="A6" s="18" t="s">
        <v>3</v>
      </c>
      <c r="B6" s="9" t="s">
        <v>4</v>
      </c>
      <c r="C6" s="9"/>
      <c r="D6" s="9"/>
      <c r="E6" s="9"/>
      <c r="F6" s="9"/>
      <c r="G6" s="6"/>
      <c r="H6" s="6"/>
      <c r="I6" s="6"/>
      <c r="J6" s="6"/>
    </row>
    <row r="7" spans="1:10" ht="18" customHeight="1">
      <c r="A7" s="18"/>
      <c r="B7" s="19" t="s">
        <v>21</v>
      </c>
      <c r="C7" s="20" t="str">
        <f>入力シート!C3&amp;"下越・佐渡地区大会申込"</f>
        <v>秋季下越・佐渡地区大会申込</v>
      </c>
      <c r="D7" s="9"/>
      <c r="E7" s="9"/>
      <c r="F7" s="9"/>
      <c r="G7" s="6"/>
      <c r="H7" s="6"/>
      <c r="I7" s="6"/>
      <c r="J7" s="6"/>
    </row>
    <row r="8" spans="1:10" ht="18" customHeight="1">
      <c r="A8" s="18"/>
      <c r="B8" s="19" t="s">
        <v>22</v>
      </c>
      <c r="C8" s="21" t="s">
        <v>23</v>
      </c>
      <c r="D8" s="9"/>
      <c r="E8" s="9"/>
      <c r="F8" s="9"/>
      <c r="G8" s="6"/>
      <c r="H8" s="6"/>
      <c r="I8" s="6"/>
      <c r="J8" s="6"/>
    </row>
    <row r="9" spans="1:10" ht="6" customHeight="1">
      <c r="A9" s="18"/>
      <c r="B9" s="9"/>
      <c r="C9" s="9"/>
      <c r="D9" s="9"/>
      <c r="E9" s="9"/>
      <c r="F9" s="9"/>
      <c r="G9" s="6"/>
      <c r="H9" s="6"/>
      <c r="I9" s="6"/>
      <c r="J9" s="6"/>
    </row>
    <row r="10" spans="1:10" ht="18" customHeight="1">
      <c r="A10" s="18" t="s">
        <v>5</v>
      </c>
      <c r="B10" s="10" t="s">
        <v>25</v>
      </c>
      <c r="C10" s="9"/>
      <c r="D10" s="9"/>
      <c r="E10" s="9"/>
      <c r="F10" s="9"/>
      <c r="G10" s="6"/>
      <c r="H10" s="6"/>
      <c r="I10" s="6"/>
      <c r="J10" s="6"/>
    </row>
    <row r="11" spans="1:10" ht="18" customHeight="1">
      <c r="A11" s="18"/>
      <c r="B11" s="9" t="s">
        <v>26</v>
      </c>
      <c r="C11" s="9"/>
      <c r="D11" s="9"/>
      <c r="E11" s="9"/>
      <c r="F11" s="9"/>
      <c r="G11" s="6"/>
      <c r="H11" s="6"/>
      <c r="I11" s="6"/>
      <c r="J11" s="6"/>
    </row>
    <row r="12" spans="1:10" ht="6" customHeight="1">
      <c r="A12" s="18"/>
      <c r="B12" s="9"/>
      <c r="C12" s="9"/>
      <c r="D12" s="9"/>
      <c r="E12" s="9"/>
      <c r="F12" s="9"/>
      <c r="G12" s="6"/>
      <c r="H12" s="6"/>
      <c r="I12" s="6"/>
      <c r="J12" s="6"/>
    </row>
    <row r="13" spans="1:10" ht="18" customHeight="1">
      <c r="A13" s="18" t="s">
        <v>6</v>
      </c>
      <c r="B13" s="9" t="s">
        <v>7</v>
      </c>
      <c r="C13" s="9"/>
      <c r="D13" s="9"/>
      <c r="E13" s="9"/>
      <c r="F13" s="9"/>
      <c r="G13" s="6"/>
      <c r="H13" s="6"/>
      <c r="I13" s="6"/>
      <c r="J13" s="6"/>
    </row>
    <row r="14" spans="1:10" ht="18" customHeight="1">
      <c r="A14" s="18"/>
      <c r="B14" s="9" t="s">
        <v>8</v>
      </c>
      <c r="C14" s="9"/>
      <c r="D14" s="9"/>
      <c r="E14" s="9"/>
      <c r="F14" s="9"/>
      <c r="G14" s="6"/>
      <c r="H14" s="6"/>
      <c r="I14" s="6"/>
      <c r="J14" s="6"/>
    </row>
    <row r="15" spans="1:10" ht="6" customHeight="1">
      <c r="A15" s="18"/>
      <c r="B15" s="9"/>
      <c r="C15" s="9"/>
      <c r="D15" s="9"/>
      <c r="E15" s="9"/>
      <c r="F15" s="9"/>
      <c r="G15" s="6"/>
      <c r="H15" s="6"/>
      <c r="I15" s="6"/>
      <c r="J15" s="6"/>
    </row>
    <row r="16" spans="1:10" ht="18" customHeight="1" thickBot="1">
      <c r="A16" s="18" t="s">
        <v>9</v>
      </c>
      <c r="B16" s="9" t="s">
        <v>29</v>
      </c>
      <c r="C16" s="9"/>
      <c r="D16" s="11" t="s">
        <v>11</v>
      </c>
      <c r="E16" s="267"/>
      <c r="F16" s="268"/>
      <c r="G16" s="268"/>
      <c r="H16" s="268"/>
      <c r="I16" s="268"/>
      <c r="J16" s="6"/>
    </row>
    <row r="17" spans="1:10" ht="20.100000000000001" customHeight="1" thickTop="1">
      <c r="A17" s="18"/>
      <c r="B17" s="9" t="s">
        <v>32</v>
      </c>
      <c r="C17" s="9"/>
      <c r="D17" s="12" t="s">
        <v>12</v>
      </c>
      <c r="E17" s="269"/>
      <c r="F17" s="270"/>
      <c r="G17" s="270"/>
      <c r="H17" s="270"/>
      <c r="I17" s="270"/>
      <c r="J17" s="6"/>
    </row>
    <row r="18" spans="1:10" ht="20.100000000000001" customHeight="1">
      <c r="A18" s="18"/>
      <c r="B18" s="9" t="s">
        <v>33</v>
      </c>
      <c r="C18" s="9"/>
      <c r="E18" s="9" t="s">
        <v>10</v>
      </c>
      <c r="J18" s="6"/>
    </row>
    <row r="19" spans="1:10" ht="6" customHeight="1">
      <c r="A19" s="18"/>
      <c r="B19" s="9"/>
      <c r="C19" s="9"/>
      <c r="D19" s="9"/>
      <c r="E19" s="9"/>
      <c r="F19" s="9"/>
      <c r="G19" s="6"/>
      <c r="H19" s="6"/>
      <c r="I19" s="6"/>
      <c r="J19" s="6"/>
    </row>
    <row r="20" spans="1:10" ht="18" customHeight="1">
      <c r="A20" s="18" t="s">
        <v>13</v>
      </c>
      <c r="B20" s="9" t="s">
        <v>14</v>
      </c>
      <c r="C20" s="9"/>
      <c r="D20" s="13" t="s">
        <v>15</v>
      </c>
      <c r="E20" s="271"/>
      <c r="F20" s="272"/>
      <c r="G20" s="272"/>
      <c r="H20" s="272"/>
      <c r="I20" s="272"/>
      <c r="J20" s="6"/>
    </row>
    <row r="21" spans="1:10" ht="20.100000000000001" customHeight="1">
      <c r="A21" s="18"/>
      <c r="B21" s="9" t="s">
        <v>30</v>
      </c>
      <c r="C21" s="9"/>
      <c r="D21" s="13" t="s">
        <v>17</v>
      </c>
      <c r="E21" s="271"/>
      <c r="F21" s="272"/>
      <c r="G21" s="272"/>
      <c r="H21" s="272"/>
      <c r="I21" s="272"/>
      <c r="J21" s="14" t="s">
        <v>16</v>
      </c>
    </row>
    <row r="22" spans="1:10" ht="20.100000000000001" customHeight="1">
      <c r="A22" s="18"/>
      <c r="B22" s="9" t="s">
        <v>31</v>
      </c>
      <c r="C22" s="9"/>
      <c r="E22" s="9" t="s">
        <v>19</v>
      </c>
      <c r="H22" s="6"/>
      <c r="I22" s="6"/>
      <c r="J22" s="14" t="s">
        <v>18</v>
      </c>
    </row>
    <row r="23" spans="1:10" ht="18" customHeight="1">
      <c r="A23" s="18"/>
      <c r="J23" s="6"/>
    </row>
    <row r="24" spans="1:10" ht="18" customHeight="1">
      <c r="A24" s="18"/>
      <c r="C24" s="9"/>
      <c r="D24" s="9"/>
      <c r="E24" s="9"/>
      <c r="F24" s="9"/>
      <c r="G24" s="6"/>
      <c r="H24" s="6"/>
      <c r="I24" s="6"/>
      <c r="J24" s="6"/>
    </row>
    <row r="25" spans="1:10" ht="18" customHeight="1">
      <c r="A25" s="18"/>
      <c r="C25" s="9"/>
      <c r="D25" s="9"/>
      <c r="E25" s="9"/>
      <c r="F25" s="9"/>
      <c r="G25" s="6"/>
      <c r="H25" s="6"/>
      <c r="I25" s="6"/>
      <c r="J25" s="6"/>
    </row>
    <row r="26" spans="1:10" ht="18" customHeight="1">
      <c r="A26" s="9"/>
      <c r="B26" s="16"/>
      <c r="C26" s="9"/>
      <c r="D26" s="9"/>
      <c r="E26" s="9"/>
      <c r="F26" s="9"/>
      <c r="G26" s="6"/>
      <c r="H26" s="6"/>
      <c r="I26" s="6"/>
      <c r="J26" s="6"/>
    </row>
    <row r="27" spans="1:10" ht="18" customHeight="1">
      <c r="A27" s="9"/>
      <c r="B27" s="15"/>
      <c r="C27" s="9"/>
      <c r="D27" s="9"/>
      <c r="E27" s="9"/>
      <c r="F27" s="9"/>
      <c r="G27" s="6"/>
      <c r="H27" s="6"/>
      <c r="I27" s="6"/>
      <c r="J27" s="6"/>
    </row>
    <row r="28" spans="1:10" ht="18" customHeight="1">
      <c r="A28" s="9"/>
      <c r="B28" s="15"/>
      <c r="C28" s="9"/>
      <c r="D28" s="9"/>
      <c r="E28" s="9"/>
      <c r="F28" s="9"/>
      <c r="G28" s="6"/>
      <c r="H28" s="6"/>
      <c r="I28" s="6"/>
      <c r="J28" s="6"/>
    </row>
    <row r="29" spans="1:10" ht="18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</row>
  </sheetData>
  <phoneticPr fontId="1"/>
  <conditionalFormatting sqref="E16:I17">
    <cfRule type="containsBlanks" dxfId="5" priority="2">
      <formula>LEN(TRIM(E16))=0</formula>
    </cfRule>
  </conditionalFormatting>
  <conditionalFormatting sqref="E20:I21">
    <cfRule type="containsBlanks" dxfId="4" priority="1">
      <formula>LEN(TRIM(E20))=0</formula>
    </cfRule>
  </conditionalFormatting>
  <dataValidations count="1">
    <dataValidation type="list" allowBlank="1" showErrorMessage="1" sqref="C65558:D65558 C983062:D983062 C917526:D917526 C851990:D851990 C786454:D786454 C720918:D720918 C655382:D655382 C589846:D589846 C524310:D524310 C458774:D458774 C393238:D393238 C327702:D327702 C262166:D262166 C196630:D196630 C131094:D131094 E21:I21">
      <formula1>$J$21:$J$22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34"/>
  <sheetViews>
    <sheetView showGridLines="0" workbookViewId="0"/>
  </sheetViews>
  <sheetFormatPr defaultRowHeight="13.5"/>
  <cols>
    <col min="1" max="1" width="5.5" style="27" customWidth="1"/>
    <col min="2" max="3" width="13.75" style="25" customWidth="1"/>
    <col min="4" max="4" width="10.125" style="25" customWidth="1"/>
    <col min="5" max="5" width="13.75" style="25" customWidth="1"/>
    <col min="6" max="6" width="11.625" style="25" bestFit="1" customWidth="1"/>
    <col min="7" max="7" width="6" style="87" customWidth="1"/>
    <col min="8" max="8" width="4.25" style="25" bestFit="1" customWidth="1"/>
    <col min="9" max="9" width="13.25" style="25" bestFit="1" customWidth="1"/>
    <col min="10" max="10" width="18.25" style="25" bestFit="1" customWidth="1"/>
    <col min="11" max="11" width="5.5" style="25" bestFit="1" customWidth="1"/>
    <col min="12" max="12" width="9.25" style="25" customWidth="1"/>
    <col min="13" max="13" width="13.875" style="25" bestFit="1" customWidth="1"/>
    <col min="14" max="14" width="14.375" style="25" customWidth="1"/>
    <col min="15" max="15" width="13.25" style="25" bestFit="1" customWidth="1"/>
    <col min="16" max="16" width="16.125" style="25" bestFit="1" customWidth="1"/>
    <col min="17" max="17" width="5.5" style="25" bestFit="1" customWidth="1"/>
    <col min="18" max="18" width="9.25" style="25" customWidth="1"/>
    <col min="19" max="19" width="13.625" style="25" bestFit="1" customWidth="1"/>
    <col min="20" max="20" width="14.375" style="25" bestFit="1" customWidth="1"/>
    <col min="21" max="21" width="4.25" style="25" bestFit="1" customWidth="1"/>
    <col min="22" max="16384" width="9" style="25"/>
  </cols>
  <sheetData>
    <row r="1" spans="1:21">
      <c r="A1" s="111" t="s">
        <v>221</v>
      </c>
      <c r="B1" s="112"/>
      <c r="C1" s="112"/>
      <c r="D1" s="112"/>
      <c r="E1" s="112"/>
      <c r="F1" s="113"/>
      <c r="H1" s="102" t="s">
        <v>222</v>
      </c>
      <c r="T1" s="57" t="e">
        <f>VLOOKUP(入力シート!A6,学校情報!$A$4:$H$21,8)</f>
        <v>#N/A</v>
      </c>
      <c r="U1" s="102"/>
    </row>
    <row r="2" spans="1:21" ht="14.25" thickBot="1">
      <c r="A2" s="114" t="s">
        <v>71</v>
      </c>
      <c r="B2" s="115"/>
      <c r="C2" s="115"/>
      <c r="D2" s="115"/>
      <c r="E2" s="115"/>
      <c r="F2" s="116"/>
    </row>
    <row r="3" spans="1:21" ht="19.5" thickBot="1">
      <c r="A3" s="22"/>
      <c r="B3" s="23" t="s">
        <v>348</v>
      </c>
      <c r="C3" s="108" t="s">
        <v>173</v>
      </c>
      <c r="D3" s="107" t="s">
        <v>349</v>
      </c>
      <c r="E3" s="24"/>
      <c r="F3" s="24"/>
      <c r="G3" s="88"/>
      <c r="H3" s="96"/>
      <c r="I3" s="98" t="s">
        <v>109</v>
      </c>
      <c r="J3" s="99" t="s">
        <v>110</v>
      </c>
      <c r="K3" s="99" t="s">
        <v>111</v>
      </c>
      <c r="L3" s="99" t="s">
        <v>112</v>
      </c>
      <c r="M3" s="99" t="s">
        <v>113</v>
      </c>
      <c r="N3" s="100" t="s">
        <v>114</v>
      </c>
      <c r="O3" s="98" t="s">
        <v>115</v>
      </c>
      <c r="P3" s="99" t="s">
        <v>110</v>
      </c>
      <c r="Q3" s="101" t="s">
        <v>111</v>
      </c>
      <c r="R3" s="99" t="s">
        <v>112</v>
      </c>
      <c r="S3" s="99" t="s">
        <v>113</v>
      </c>
      <c r="T3" s="100" t="s">
        <v>114</v>
      </c>
      <c r="U3" s="124"/>
    </row>
    <row r="4" spans="1:21" ht="21.95" customHeight="1">
      <c r="A4" s="22"/>
      <c r="B4" s="22"/>
      <c r="C4" s="22"/>
      <c r="D4" s="22"/>
      <c r="E4" s="22"/>
      <c r="F4" s="22"/>
      <c r="G4" s="89"/>
      <c r="H4" s="97">
        <v>1</v>
      </c>
      <c r="I4" s="243"/>
      <c r="J4" s="244"/>
      <c r="K4" s="245"/>
      <c r="L4" s="246"/>
      <c r="M4" s="247"/>
      <c r="N4" s="248"/>
      <c r="O4" s="243"/>
      <c r="P4" s="244"/>
      <c r="Q4" s="245"/>
      <c r="R4" s="246"/>
      <c r="S4" s="247"/>
      <c r="T4" s="248"/>
      <c r="U4" s="125">
        <v>1</v>
      </c>
    </row>
    <row r="5" spans="1:21" ht="21.95" customHeight="1">
      <c r="A5" s="22"/>
      <c r="B5" s="26" t="s">
        <v>42</v>
      </c>
      <c r="E5" s="237"/>
      <c r="F5" s="105" t="s">
        <v>322</v>
      </c>
      <c r="G5" s="90"/>
      <c r="H5" s="97">
        <v>2</v>
      </c>
      <c r="I5" s="249"/>
      <c r="J5" s="250"/>
      <c r="K5" s="251"/>
      <c r="L5" s="252"/>
      <c r="M5" s="253"/>
      <c r="N5" s="254"/>
      <c r="O5" s="249"/>
      <c r="P5" s="250"/>
      <c r="Q5" s="251"/>
      <c r="R5" s="252"/>
      <c r="S5" s="253"/>
      <c r="T5" s="254"/>
      <c r="U5" s="125">
        <v>2</v>
      </c>
    </row>
    <row r="6" spans="1:21" ht="21.95" customHeight="1">
      <c r="A6" s="186" t="str">
        <f>IF($C$6="","",MATCH($C$6,学校情報!$B$4:$B$21,0))</f>
        <v/>
      </c>
      <c r="B6" s="104" t="s">
        <v>47</v>
      </c>
      <c r="C6" s="279"/>
      <c r="D6" s="280"/>
      <c r="E6" s="281"/>
      <c r="F6" s="105" t="s">
        <v>224</v>
      </c>
      <c r="G6" s="90"/>
      <c r="H6" s="97">
        <v>3</v>
      </c>
      <c r="I6" s="249"/>
      <c r="J6" s="244"/>
      <c r="K6" s="251"/>
      <c r="L6" s="252"/>
      <c r="M6" s="253"/>
      <c r="N6" s="254"/>
      <c r="O6" s="249"/>
      <c r="P6" s="244"/>
      <c r="Q6" s="251"/>
      <c r="R6" s="252"/>
      <c r="S6" s="253"/>
      <c r="T6" s="254"/>
      <c r="U6" s="125">
        <v>3</v>
      </c>
    </row>
    <row r="7" spans="1:21" ht="21.95" customHeight="1">
      <c r="A7" s="22"/>
      <c r="B7" s="104" t="s">
        <v>52</v>
      </c>
      <c r="C7" s="276" t="str">
        <f>IF($C$6="","",VLOOKUP(入力シート!$A$6,学校情報!$A$4:$H$21,3))</f>
        <v/>
      </c>
      <c r="D7" s="277"/>
      <c r="E7" s="278"/>
      <c r="F7" s="22"/>
      <c r="G7" s="89"/>
      <c r="H7" s="97">
        <v>4</v>
      </c>
      <c r="I7" s="249"/>
      <c r="J7" s="250"/>
      <c r="K7" s="251"/>
      <c r="L7" s="252"/>
      <c r="M7" s="253"/>
      <c r="N7" s="254"/>
      <c r="O7" s="249"/>
      <c r="P7" s="250"/>
      <c r="Q7" s="251"/>
      <c r="R7" s="252"/>
      <c r="S7" s="253"/>
      <c r="T7" s="254"/>
      <c r="U7" s="125">
        <v>4</v>
      </c>
    </row>
    <row r="8" spans="1:21" ht="21.95" customHeight="1">
      <c r="A8" s="22"/>
      <c r="B8" s="104" t="s">
        <v>57</v>
      </c>
      <c r="C8" s="276" t="str">
        <f>IF($C$6="","",VLOOKUP(入力シート!$A$6,学校情報!$A$4:$H$21,4))</f>
        <v/>
      </c>
      <c r="D8" s="277"/>
      <c r="E8" s="278"/>
      <c r="F8" s="29"/>
      <c r="G8" s="85"/>
      <c r="H8" s="97">
        <v>5</v>
      </c>
      <c r="I8" s="249"/>
      <c r="J8" s="250"/>
      <c r="K8" s="251"/>
      <c r="L8" s="252"/>
      <c r="M8" s="253"/>
      <c r="N8" s="254"/>
      <c r="O8" s="249"/>
      <c r="P8" s="250"/>
      <c r="Q8" s="251"/>
      <c r="R8" s="252"/>
      <c r="S8" s="253"/>
      <c r="T8" s="254"/>
      <c r="U8" s="125">
        <v>5</v>
      </c>
    </row>
    <row r="9" spans="1:21" ht="21.95" customHeight="1">
      <c r="A9" s="22"/>
      <c r="B9" s="104" t="s">
        <v>63</v>
      </c>
      <c r="C9" s="276" t="str">
        <f>IF($C$6="","",VLOOKUP(入力シート!$A$6,学校情報!$A$4:$H$21,5))</f>
        <v/>
      </c>
      <c r="D9" s="277"/>
      <c r="E9" s="278"/>
      <c r="F9" s="29"/>
      <c r="G9" s="85"/>
      <c r="H9" s="97">
        <v>6</v>
      </c>
      <c r="I9" s="249"/>
      <c r="J9" s="250"/>
      <c r="K9" s="251"/>
      <c r="L9" s="252"/>
      <c r="M9" s="253"/>
      <c r="N9" s="254"/>
      <c r="O9" s="249"/>
      <c r="P9" s="250"/>
      <c r="Q9" s="251"/>
      <c r="R9" s="252"/>
      <c r="S9" s="253"/>
      <c r="T9" s="254"/>
      <c r="U9" s="125">
        <v>6</v>
      </c>
    </row>
    <row r="10" spans="1:21" ht="21.95" customHeight="1">
      <c r="A10" s="22"/>
      <c r="B10" s="284" t="s">
        <v>223</v>
      </c>
      <c r="C10" s="109" t="s">
        <v>68</v>
      </c>
      <c r="D10" s="229"/>
      <c r="E10" s="109" t="s">
        <v>69</v>
      </c>
      <c r="F10" s="229"/>
      <c r="G10" s="91"/>
      <c r="H10" s="97">
        <v>7</v>
      </c>
      <c r="I10" s="249"/>
      <c r="J10" s="250"/>
      <c r="K10" s="251"/>
      <c r="L10" s="252"/>
      <c r="M10" s="253"/>
      <c r="N10" s="254"/>
      <c r="O10" s="249"/>
      <c r="P10" s="250"/>
      <c r="Q10" s="251"/>
      <c r="R10" s="252"/>
      <c r="S10" s="253"/>
      <c r="T10" s="254"/>
      <c r="U10" s="125">
        <v>7</v>
      </c>
    </row>
    <row r="11" spans="1:21" ht="21.95" customHeight="1">
      <c r="A11" s="22"/>
      <c r="B11" s="285"/>
      <c r="C11" s="238"/>
      <c r="D11" s="230"/>
      <c r="E11" s="238"/>
      <c r="F11" s="230"/>
      <c r="G11" s="91"/>
      <c r="H11" s="97">
        <v>8</v>
      </c>
      <c r="I11" s="249"/>
      <c r="J11" s="250"/>
      <c r="K11" s="251"/>
      <c r="L11" s="252"/>
      <c r="M11" s="253"/>
      <c r="N11" s="254"/>
      <c r="O11" s="249"/>
      <c r="P11" s="250"/>
      <c r="Q11" s="251"/>
      <c r="R11" s="252"/>
      <c r="S11" s="253"/>
      <c r="T11" s="254"/>
      <c r="U11" s="125">
        <v>8</v>
      </c>
    </row>
    <row r="12" spans="1:21" ht="21.95" customHeight="1">
      <c r="A12" s="22"/>
      <c r="B12" s="282" t="s">
        <v>76</v>
      </c>
      <c r="C12" s="109" t="s">
        <v>77</v>
      </c>
      <c r="D12" s="229"/>
      <c r="E12" s="30" t="s">
        <v>78</v>
      </c>
      <c r="F12" s="229"/>
      <c r="G12" s="91"/>
      <c r="H12" s="97">
        <v>9</v>
      </c>
      <c r="I12" s="249"/>
      <c r="J12" s="250"/>
      <c r="K12" s="251"/>
      <c r="L12" s="252"/>
      <c r="M12" s="253"/>
      <c r="N12" s="254"/>
      <c r="O12" s="249"/>
      <c r="P12" s="250"/>
      <c r="Q12" s="251"/>
      <c r="R12" s="252"/>
      <c r="S12" s="253"/>
      <c r="T12" s="254"/>
      <c r="U12" s="125">
        <v>9</v>
      </c>
    </row>
    <row r="13" spans="1:21" ht="21.95" customHeight="1">
      <c r="A13" s="22"/>
      <c r="B13" s="283"/>
      <c r="C13" s="239"/>
      <c r="D13" s="230"/>
      <c r="E13" s="239"/>
      <c r="F13" s="230"/>
      <c r="G13" s="91"/>
      <c r="H13" s="97">
        <v>10</v>
      </c>
      <c r="I13" s="249"/>
      <c r="J13" s="250"/>
      <c r="K13" s="251"/>
      <c r="L13" s="252"/>
      <c r="M13" s="253"/>
      <c r="N13" s="254"/>
      <c r="O13" s="249"/>
      <c r="P13" s="250"/>
      <c r="Q13" s="251"/>
      <c r="R13" s="252"/>
      <c r="S13" s="253"/>
      <c r="T13" s="254"/>
      <c r="U13" s="125">
        <v>10</v>
      </c>
    </row>
    <row r="14" spans="1:21" ht="21.95" customHeight="1">
      <c r="A14" s="22"/>
      <c r="B14" s="282" t="s">
        <v>83</v>
      </c>
      <c r="C14" s="109" t="s">
        <v>77</v>
      </c>
      <c r="D14" s="30" t="s">
        <v>155</v>
      </c>
      <c r="E14" s="109" t="s">
        <v>78</v>
      </c>
      <c r="F14" s="30" t="s">
        <v>155</v>
      </c>
      <c r="G14" s="92"/>
      <c r="H14" s="97">
        <v>11</v>
      </c>
      <c r="I14" s="249"/>
      <c r="J14" s="250"/>
      <c r="K14" s="251"/>
      <c r="L14" s="252"/>
      <c r="M14" s="253"/>
      <c r="N14" s="254"/>
      <c r="O14" s="249"/>
      <c r="P14" s="250"/>
      <c r="Q14" s="251"/>
      <c r="R14" s="252"/>
      <c r="S14" s="253"/>
      <c r="T14" s="254"/>
      <c r="U14" s="125">
        <v>11</v>
      </c>
    </row>
    <row r="15" spans="1:21" ht="21.95" customHeight="1">
      <c r="A15" s="22"/>
      <c r="B15" s="283"/>
      <c r="C15" s="239"/>
      <c r="D15" s="242"/>
      <c r="E15" s="239"/>
      <c r="F15" s="242"/>
      <c r="G15" s="93"/>
      <c r="H15" s="97">
        <v>12</v>
      </c>
      <c r="I15" s="249"/>
      <c r="J15" s="250"/>
      <c r="K15" s="251"/>
      <c r="L15" s="252"/>
      <c r="M15" s="253"/>
      <c r="N15" s="254"/>
      <c r="O15" s="249"/>
      <c r="P15" s="250"/>
      <c r="Q15" s="251"/>
      <c r="R15" s="252"/>
      <c r="S15" s="253"/>
      <c r="T15" s="254"/>
      <c r="U15" s="125">
        <v>12</v>
      </c>
    </row>
    <row r="16" spans="1:21" ht="21.95" customHeight="1">
      <c r="A16" s="22"/>
      <c r="B16" s="282" t="s">
        <v>93</v>
      </c>
      <c r="C16" s="109" t="s">
        <v>77</v>
      </c>
      <c r="D16" s="30" t="s">
        <v>155</v>
      </c>
      <c r="E16" s="109" t="s">
        <v>78</v>
      </c>
      <c r="F16" s="30" t="s">
        <v>155</v>
      </c>
      <c r="G16" s="92"/>
      <c r="H16" s="97">
        <v>13</v>
      </c>
      <c r="I16" s="249"/>
      <c r="J16" s="250"/>
      <c r="K16" s="251"/>
      <c r="L16" s="252"/>
      <c r="M16" s="253"/>
      <c r="N16" s="254"/>
      <c r="O16" s="249"/>
      <c r="P16" s="250"/>
      <c r="Q16" s="251"/>
      <c r="R16" s="252"/>
      <c r="S16" s="253"/>
      <c r="T16" s="254"/>
      <c r="U16" s="125">
        <v>13</v>
      </c>
    </row>
    <row r="17" spans="1:21" ht="21.95" customHeight="1">
      <c r="A17" s="22"/>
      <c r="B17" s="283"/>
      <c r="C17" s="240"/>
      <c r="D17" s="241"/>
      <c r="E17" s="240"/>
      <c r="F17" s="241"/>
      <c r="G17" s="94"/>
      <c r="H17" s="97">
        <v>14</v>
      </c>
      <c r="I17" s="249"/>
      <c r="J17" s="250"/>
      <c r="K17" s="251"/>
      <c r="L17" s="252"/>
      <c r="M17" s="253"/>
      <c r="N17" s="254"/>
      <c r="O17" s="249"/>
      <c r="P17" s="250"/>
      <c r="Q17" s="251"/>
      <c r="R17" s="252"/>
      <c r="S17" s="253"/>
      <c r="T17" s="254"/>
      <c r="U17" s="125">
        <v>14</v>
      </c>
    </row>
    <row r="18" spans="1:21" ht="21.95" customHeight="1">
      <c r="A18" s="22"/>
      <c r="B18" s="7" t="s">
        <v>225</v>
      </c>
      <c r="C18" s="31"/>
      <c r="D18" s="31"/>
      <c r="E18" s="31"/>
      <c r="F18" s="31"/>
      <c r="G18" s="95"/>
      <c r="H18" s="97">
        <v>15</v>
      </c>
      <c r="I18" s="255"/>
      <c r="J18" s="256"/>
      <c r="K18" s="257"/>
      <c r="L18" s="258"/>
      <c r="M18" s="259"/>
      <c r="N18" s="260"/>
      <c r="O18" s="255"/>
      <c r="P18" s="256"/>
      <c r="Q18" s="257"/>
      <c r="R18" s="258"/>
      <c r="S18" s="259"/>
      <c r="T18" s="260"/>
      <c r="U18" s="191">
        <v>15</v>
      </c>
    </row>
    <row r="19" spans="1:21" ht="21.95" customHeight="1">
      <c r="A19" s="22"/>
      <c r="C19" s="31"/>
      <c r="D19" s="31"/>
      <c r="E19" s="31"/>
      <c r="F19" s="110" t="s">
        <v>226</v>
      </c>
      <c r="G19" s="95"/>
      <c r="H19" s="189">
        <v>16</v>
      </c>
      <c r="I19" s="243"/>
      <c r="J19" s="244"/>
      <c r="K19" s="245"/>
      <c r="L19" s="246"/>
      <c r="M19" s="247"/>
      <c r="N19" s="248"/>
      <c r="O19" s="243"/>
      <c r="P19" s="244"/>
      <c r="Q19" s="245"/>
      <c r="R19" s="246"/>
      <c r="S19" s="247"/>
      <c r="T19" s="248"/>
      <c r="U19" s="190">
        <v>16</v>
      </c>
    </row>
    <row r="20" spans="1:21" ht="21.95" customHeight="1">
      <c r="A20" s="28"/>
      <c r="B20" s="103" t="s">
        <v>309</v>
      </c>
      <c r="C20" s="32"/>
      <c r="D20" s="32"/>
      <c r="E20" s="32"/>
      <c r="F20" s="32"/>
      <c r="G20" s="86"/>
      <c r="H20" s="189">
        <v>17</v>
      </c>
      <c r="I20" s="249"/>
      <c r="J20" s="250"/>
      <c r="K20" s="251"/>
      <c r="L20" s="252"/>
      <c r="M20" s="253"/>
      <c r="N20" s="254"/>
      <c r="O20" s="249"/>
      <c r="P20" s="250"/>
      <c r="Q20" s="251"/>
      <c r="R20" s="252"/>
      <c r="S20" s="253"/>
      <c r="T20" s="254"/>
      <c r="U20" s="125">
        <v>17</v>
      </c>
    </row>
    <row r="21" spans="1:21" ht="21.95" customHeight="1">
      <c r="A21" s="28"/>
      <c r="B21" s="103" t="s">
        <v>310</v>
      </c>
      <c r="C21" s="32"/>
      <c r="D21" s="32"/>
      <c r="E21" s="32"/>
      <c r="F21" s="32"/>
      <c r="G21" s="86"/>
      <c r="H21" s="189">
        <v>18</v>
      </c>
      <c r="I21" s="249"/>
      <c r="J21" s="250"/>
      <c r="K21" s="251"/>
      <c r="L21" s="252"/>
      <c r="M21" s="253"/>
      <c r="N21" s="254"/>
      <c r="O21" s="249"/>
      <c r="P21" s="250"/>
      <c r="Q21" s="251"/>
      <c r="R21" s="252"/>
      <c r="S21" s="253"/>
      <c r="T21" s="254"/>
      <c r="U21" s="125">
        <v>18</v>
      </c>
    </row>
    <row r="22" spans="1:21" ht="21.95" customHeight="1">
      <c r="A22" s="28"/>
      <c r="B22" s="103" t="s">
        <v>108</v>
      </c>
      <c r="C22" s="127"/>
      <c r="D22" s="127"/>
      <c r="E22" s="127"/>
      <c r="F22" s="128"/>
      <c r="G22" s="89"/>
      <c r="H22" s="189">
        <v>19</v>
      </c>
      <c r="I22" s="249"/>
      <c r="J22" s="250"/>
      <c r="K22" s="251"/>
      <c r="L22" s="252"/>
      <c r="M22" s="253"/>
      <c r="N22" s="254"/>
      <c r="O22" s="249"/>
      <c r="P22" s="250"/>
      <c r="Q22" s="251"/>
      <c r="R22" s="252"/>
      <c r="S22" s="253"/>
      <c r="T22" s="254"/>
      <c r="U22" s="125">
        <v>19</v>
      </c>
    </row>
    <row r="23" spans="1:21" ht="21.95" customHeight="1" thickBot="1">
      <c r="A23" s="129"/>
      <c r="B23" s="129"/>
      <c r="C23" s="129"/>
      <c r="D23" s="129"/>
      <c r="E23" s="129"/>
      <c r="F23" s="129"/>
      <c r="H23" s="189">
        <v>20</v>
      </c>
      <c r="I23" s="261"/>
      <c r="J23" s="262"/>
      <c r="K23" s="263"/>
      <c r="L23" s="264"/>
      <c r="M23" s="265"/>
      <c r="N23" s="266"/>
      <c r="O23" s="261"/>
      <c r="P23" s="262"/>
      <c r="Q23" s="263"/>
      <c r="R23" s="264"/>
      <c r="S23" s="265"/>
      <c r="T23" s="266"/>
      <c r="U23" s="125">
        <v>20</v>
      </c>
    </row>
    <row r="24" spans="1:21" ht="18.75">
      <c r="A24" s="129"/>
      <c r="B24" s="129"/>
      <c r="C24" s="129"/>
      <c r="D24" s="129"/>
      <c r="E24" s="129"/>
      <c r="F24" s="129"/>
      <c r="H24" s="22"/>
      <c r="I24" s="22"/>
      <c r="J24" s="22"/>
      <c r="K24" s="22"/>
      <c r="L24" s="22"/>
      <c r="M24" s="22"/>
      <c r="N24" s="22"/>
      <c r="O24" s="34"/>
      <c r="P24" s="34"/>
      <c r="Q24" s="34"/>
      <c r="R24" s="39"/>
      <c r="S24" s="22"/>
      <c r="T24" s="34"/>
      <c r="U24" s="27"/>
    </row>
    <row r="25" spans="1:21" ht="18.75">
      <c r="A25" s="25"/>
      <c r="H25" s="35"/>
      <c r="I25" s="126" t="s">
        <v>137</v>
      </c>
      <c r="J25" s="36"/>
      <c r="K25" s="36"/>
      <c r="L25" s="35"/>
      <c r="M25" s="35"/>
      <c r="N25" s="35"/>
      <c r="O25" s="34"/>
      <c r="P25" s="34"/>
      <c r="Q25" s="34"/>
      <c r="R25" s="39"/>
      <c r="S25" s="37"/>
      <c r="T25" s="34"/>
      <c r="U25" s="27"/>
    </row>
    <row r="26" spans="1:21" ht="13.5" customHeight="1">
      <c r="A26" s="25"/>
      <c r="H26" s="30"/>
      <c r="I26" s="30" t="s">
        <v>138</v>
      </c>
      <c r="J26" s="30" t="s">
        <v>110</v>
      </c>
      <c r="K26" s="30" t="s">
        <v>111</v>
      </c>
      <c r="L26" s="30" t="s">
        <v>112</v>
      </c>
      <c r="M26" s="30" t="s">
        <v>113</v>
      </c>
      <c r="N26" s="30" t="s">
        <v>114</v>
      </c>
      <c r="O26" s="34"/>
      <c r="P26" s="34"/>
      <c r="Q26" s="34"/>
      <c r="R26" s="34"/>
      <c r="S26" s="34"/>
      <c r="T26" s="34"/>
      <c r="U26" s="27"/>
    </row>
    <row r="27" spans="1:21" ht="13.5" customHeight="1">
      <c r="A27" s="25"/>
      <c r="H27" s="30">
        <v>1</v>
      </c>
      <c r="I27" s="38" t="s">
        <v>139</v>
      </c>
      <c r="J27" s="38" t="s">
        <v>140</v>
      </c>
      <c r="K27" s="30">
        <v>2</v>
      </c>
      <c r="L27" s="30">
        <v>1</v>
      </c>
      <c r="M27" s="30" t="s">
        <v>230</v>
      </c>
      <c r="N27" s="30" t="s">
        <v>121</v>
      </c>
      <c r="O27" s="34"/>
      <c r="P27" s="34"/>
      <c r="Q27" s="34"/>
      <c r="R27" s="34"/>
      <c r="S27" s="34"/>
      <c r="T27" s="34"/>
      <c r="U27" s="27"/>
    </row>
    <row r="28" spans="1:21" ht="13.5" customHeight="1">
      <c r="A28" s="25"/>
      <c r="H28" s="30">
        <v>2</v>
      </c>
      <c r="I28" s="38" t="s">
        <v>141</v>
      </c>
      <c r="J28" s="38" t="s">
        <v>142</v>
      </c>
      <c r="K28" s="30">
        <v>1</v>
      </c>
      <c r="L28" s="30">
        <v>2</v>
      </c>
      <c r="M28" s="30" t="s">
        <v>231</v>
      </c>
      <c r="N28" s="30" t="s">
        <v>123</v>
      </c>
      <c r="O28" s="34"/>
      <c r="P28" s="34"/>
      <c r="Q28" s="34"/>
      <c r="R28" s="34"/>
      <c r="S28" s="34"/>
      <c r="T28" s="34"/>
      <c r="U28" s="27"/>
    </row>
    <row r="29" spans="1:21" ht="13.5" customHeight="1">
      <c r="A29" s="25"/>
      <c r="H29" s="30">
        <v>3</v>
      </c>
      <c r="I29" s="38" t="s">
        <v>143</v>
      </c>
      <c r="J29" s="38" t="s">
        <v>144</v>
      </c>
      <c r="K29" s="30">
        <v>1</v>
      </c>
      <c r="L29" s="30">
        <v>3</v>
      </c>
      <c r="M29" s="30" t="s">
        <v>232</v>
      </c>
      <c r="N29" s="30" t="s">
        <v>127</v>
      </c>
      <c r="O29" s="34"/>
      <c r="P29" s="34"/>
      <c r="Q29" s="34"/>
      <c r="R29" s="34"/>
      <c r="S29" s="34"/>
      <c r="T29" s="34"/>
      <c r="U29" s="27"/>
    </row>
    <row r="30" spans="1:21" ht="13.5" customHeight="1">
      <c r="A30" s="25"/>
      <c r="H30" s="30">
        <v>4</v>
      </c>
      <c r="I30" s="38" t="s">
        <v>145</v>
      </c>
      <c r="J30" s="38" t="s">
        <v>146</v>
      </c>
      <c r="K30" s="30">
        <v>2</v>
      </c>
      <c r="L30" s="30">
        <v>4</v>
      </c>
      <c r="M30" s="30" t="s">
        <v>233</v>
      </c>
      <c r="N30" s="30" t="s">
        <v>129</v>
      </c>
      <c r="U30" s="27"/>
    </row>
    <row r="31" spans="1:21" ht="13.5" customHeight="1">
      <c r="A31" s="25"/>
      <c r="H31" s="30">
        <v>5</v>
      </c>
      <c r="I31" s="38" t="s">
        <v>147</v>
      </c>
      <c r="J31" s="38" t="s">
        <v>148</v>
      </c>
      <c r="K31" s="30">
        <v>1</v>
      </c>
      <c r="L31" s="30">
        <v>5</v>
      </c>
      <c r="M31" s="30" t="s">
        <v>234</v>
      </c>
      <c r="N31" s="30" t="s">
        <v>125</v>
      </c>
      <c r="U31" s="27"/>
    </row>
    <row r="32" spans="1:21" ht="13.5" customHeight="1">
      <c r="A32" s="25"/>
      <c r="H32" s="30">
        <v>6</v>
      </c>
      <c r="I32" s="38" t="s">
        <v>149</v>
      </c>
      <c r="J32" s="38" t="s">
        <v>150</v>
      </c>
      <c r="K32" s="30">
        <v>2</v>
      </c>
      <c r="L32" s="30">
        <v>6</v>
      </c>
      <c r="M32" s="30" t="s">
        <v>235</v>
      </c>
      <c r="N32" s="30"/>
      <c r="U32" s="27"/>
    </row>
    <row r="33" spans="1:21" ht="13.5" customHeight="1">
      <c r="A33" s="25"/>
      <c r="H33" s="30">
        <v>7</v>
      </c>
      <c r="I33" s="38" t="s">
        <v>151</v>
      </c>
      <c r="J33" s="38" t="s">
        <v>152</v>
      </c>
      <c r="K33" s="30">
        <v>2</v>
      </c>
      <c r="L33" s="30">
        <v>7</v>
      </c>
      <c r="M33" s="30" t="s">
        <v>236</v>
      </c>
      <c r="N33" s="30" t="s">
        <v>131</v>
      </c>
      <c r="U33" s="27"/>
    </row>
    <row r="34" spans="1:21" ht="13.5" customHeight="1">
      <c r="A34" s="25"/>
      <c r="H34" s="30">
        <v>8</v>
      </c>
      <c r="I34" s="38" t="s">
        <v>153</v>
      </c>
      <c r="J34" s="38" t="s">
        <v>154</v>
      </c>
      <c r="K34" s="30">
        <v>1</v>
      </c>
      <c r="L34" s="30" t="s">
        <v>134</v>
      </c>
      <c r="M34" s="30" t="s">
        <v>237</v>
      </c>
      <c r="N34" s="30"/>
      <c r="U34" s="27"/>
    </row>
  </sheetData>
  <mergeCells count="8">
    <mergeCell ref="C8:E8"/>
    <mergeCell ref="C6:E6"/>
    <mergeCell ref="C7:E7"/>
    <mergeCell ref="B16:B17"/>
    <mergeCell ref="C9:E9"/>
    <mergeCell ref="B10:B11"/>
    <mergeCell ref="B12:B13"/>
    <mergeCell ref="B14:B15"/>
  </mergeCells>
  <phoneticPr fontId="1"/>
  <conditionalFormatting sqref="I4:T23">
    <cfRule type="containsBlanks" dxfId="3" priority="2">
      <formula>LEN(TRIM(I4))=0</formula>
    </cfRule>
  </conditionalFormatting>
  <conditionalFormatting sqref="E5 C6:E6 C11 C13 C17:F17 C15:F15 E13 E11">
    <cfRule type="containsBlanks" dxfId="2" priority="1">
      <formula>LEN(TRIM(C5))=0</formula>
    </cfRule>
  </conditionalFormatting>
  <dataValidations count="3">
    <dataValidation type="list" allowBlank="1" showErrorMessage="1" sqref="E65409 E130945 E196481 E262017 E327553 E393089 E458625 E524161 E589697 E655233 E720769 E786305 E851841 E917377 E982913 C982949:E982956 C917413:E917420 C851877:E851884 C786341:E786348 C720805:E720812 C655269:E655276 C589733:E589740 C524197:E524204 C458661:E458668 C393125:E393132 C327589:E327596 C262053:E262060 C196517:E196524 C130981:E130988 C65445:E65452 F982924:G982924 F917388:G917388 F851852:G851852 F786316:G786316 F720780:G720780 F655244:G655244 F589708:G589708 F524172:G524172 F458636:G458636 F393100:G393100 F327564:G327564 F262028:G262028 F196492:G196492 F130956:G130956 F65420:G65420 D982924 D917388 D851852 D786316 D720780 D655244 D589708 D524172 D458636 D393100 D327564 D262028 D196492 D130956 D65420 F982922:G982922 F917386:G917386 F851850:G851850 F786314:G786314 F720778:G720778 F655242:G655242 F589706:G589706 F524170:G524170 F458634:G458634 F393098:G393098 F327562:G327562 F262026:G262026 F196490:G196490 F130954:G130954 F65418:G65418 D982922 D917386 D851850 D786314 D720778 D655242 D589706 D524170 D458634 D393098 D327562 D262026 D196490 D130954 D65418 J982936:L982950 J917400:L917414 J851864:L851878 J786328:L786342 J720792:L720806 J655256:L655270 J589720:L589734 J524184:L524198 J458648:L458662 J393112:L393126 J327576:L327590 J262040:L262054 J196504:L196518 J130968:L130982 J65432:L65446 C982931:E982945 C917395:E917409 C851859:E851873 C786323:E786337 C720787:E720801 C655251:E655265 C589715:E589729 C524179:E524193 C458643:E458657 C393107:E393121 C327571:E327585 C262035:E262049 C196499:E196513 C130963:E130977 C65427:E65441">
      <formula1>#REF!</formula1>
      <formula2>0</formula2>
    </dataValidation>
    <dataValidation type="list" allowBlank="1" showErrorMessage="1" sqref="I982936:I982950 I917400:I917414 I851864:I851878 I786328:I786342 I720792:I720806 I655256:I655270 I589720:I589734 I524184:I524198 I458648:I458662 I393112:I393126 I327576:I327590 I262040:I262054 I196504:I196518 I130968:I130982 I65432:I65446">
      <formula1>$H$4:$H$6</formula1>
      <formula2>0</formula2>
    </dataValidation>
    <dataValidation type="list" allowBlank="1" showInputMessage="1" showErrorMessage="1" sqref="G17 G15">
      <formula1>#REF!</formula1>
    </dataValidation>
  </dataValidations>
  <pageMargins left="0" right="0" top="0.74803149606299213" bottom="0.74803149606299213" header="0.31496062992125984" footer="0.31496062992125984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ErrorMessage="1">
          <x14:formula1>
            <xm:f>学校情報!$L$3:$L$6</xm:f>
          </x14:formula1>
          <xm:sqref>K4:K18 Q4:Q18</xm:sqref>
        </x14:dataValidation>
        <x14:dataValidation type="list" allowBlank="1" showErrorMessage="1">
          <x14:formula1>
            <xm:f>学校情報!$M$3:$M$11</xm:f>
          </x14:formula1>
          <xm:sqref>L4:L18 R4:R18</xm:sqref>
        </x14:dataValidation>
        <x14:dataValidation type="list" allowBlank="1" showInputMessage="1" showErrorMessage="1">
          <x14:formula1>
            <xm:f>学校情報!$N$3:$N$15</xm:f>
          </x14:formula1>
          <xm:sqref>M4:M18 S4:S18</xm:sqref>
        </x14:dataValidation>
        <x14:dataValidation type="list" allowBlank="1" showErrorMessage="1">
          <x14:formula1>
            <xm:f>学校情報!$O$3:$O$9</xm:f>
          </x14:formula1>
          <xm:sqref>N4:N18 T4:T18</xm:sqref>
        </x14:dataValidation>
        <x14:dataValidation type="list" allowBlank="1" showInputMessage="1" showErrorMessage="1">
          <x14:formula1>
            <xm:f>学校情報!$K$3:$K$5</xm:f>
          </x14:formula1>
          <xm:sqref>D15 D17 F15 F17</xm:sqref>
        </x14:dataValidation>
        <x14:dataValidation type="list" allowBlank="1" showInputMessage="1" showErrorMessage="1">
          <x14:formula1>
            <xm:f>学校情報!$J$3:$J$5</xm:f>
          </x14:formula1>
          <xm:sqref>C3</xm:sqref>
        </x14:dataValidation>
        <x14:dataValidation type="list" allowBlank="1" showInputMessage="1" showErrorMessage="1">
          <x14:formula1>
            <xm:f>学校情報!$B$3:$B$21</xm:f>
          </x14:formula1>
          <xm:sqref>C6:E6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O38"/>
  <sheetViews>
    <sheetView showGridLines="0" zoomScaleNormal="100" workbookViewId="0">
      <selection activeCell="A2" sqref="A2:L2"/>
    </sheetView>
  </sheetViews>
  <sheetFormatPr defaultRowHeight="14.25"/>
  <cols>
    <col min="1" max="1" width="8.125" style="2" customWidth="1"/>
    <col min="2" max="3" width="9.125" style="2" customWidth="1"/>
    <col min="4" max="4" width="5.625" style="43" customWidth="1"/>
    <col min="5" max="6" width="5.625" style="2" customWidth="1"/>
    <col min="7" max="7" width="8.125" style="2" customWidth="1"/>
    <col min="8" max="9" width="9.125" style="2" customWidth="1"/>
    <col min="10" max="10" width="5.625" style="43" customWidth="1"/>
    <col min="11" max="12" width="5.625" style="2" customWidth="1"/>
    <col min="13" max="62" width="4.375" style="2" customWidth="1"/>
    <col min="63" max="254" width="9" style="2"/>
    <col min="255" max="255" width="8.125" style="2" customWidth="1"/>
    <col min="256" max="257" width="9.125" style="2" customWidth="1"/>
    <col min="258" max="261" width="5.625" style="2" customWidth="1"/>
    <col min="262" max="262" width="8.125" style="2" customWidth="1"/>
    <col min="263" max="264" width="9.125" style="2" customWidth="1"/>
    <col min="265" max="268" width="5.625" style="2" customWidth="1"/>
    <col min="269" max="318" width="4.375" style="2" customWidth="1"/>
    <col min="319" max="510" width="9" style="2"/>
    <col min="511" max="511" width="8.125" style="2" customWidth="1"/>
    <col min="512" max="513" width="9.125" style="2" customWidth="1"/>
    <col min="514" max="517" width="5.625" style="2" customWidth="1"/>
    <col min="518" max="518" width="8.125" style="2" customWidth="1"/>
    <col min="519" max="520" width="9.125" style="2" customWidth="1"/>
    <col min="521" max="524" width="5.625" style="2" customWidth="1"/>
    <col min="525" max="574" width="4.375" style="2" customWidth="1"/>
    <col min="575" max="766" width="9" style="2"/>
    <col min="767" max="767" width="8.125" style="2" customWidth="1"/>
    <col min="768" max="769" width="9.125" style="2" customWidth="1"/>
    <col min="770" max="773" width="5.625" style="2" customWidth="1"/>
    <col min="774" max="774" width="8.125" style="2" customWidth="1"/>
    <col min="775" max="776" width="9.125" style="2" customWidth="1"/>
    <col min="777" max="780" width="5.625" style="2" customWidth="1"/>
    <col min="781" max="830" width="4.375" style="2" customWidth="1"/>
    <col min="831" max="1022" width="9" style="2"/>
    <col min="1023" max="1023" width="8.125" style="2" customWidth="1"/>
    <col min="1024" max="1025" width="9.125" style="2" customWidth="1"/>
    <col min="1026" max="1029" width="5.625" style="2" customWidth="1"/>
    <col min="1030" max="1030" width="8.125" style="2" customWidth="1"/>
    <col min="1031" max="1032" width="9.125" style="2" customWidth="1"/>
    <col min="1033" max="1036" width="5.625" style="2" customWidth="1"/>
    <col min="1037" max="1086" width="4.375" style="2" customWidth="1"/>
    <col min="1087" max="1278" width="9" style="2"/>
    <col min="1279" max="1279" width="8.125" style="2" customWidth="1"/>
    <col min="1280" max="1281" width="9.125" style="2" customWidth="1"/>
    <col min="1282" max="1285" width="5.625" style="2" customWidth="1"/>
    <col min="1286" max="1286" width="8.125" style="2" customWidth="1"/>
    <col min="1287" max="1288" width="9.125" style="2" customWidth="1"/>
    <col min="1289" max="1292" width="5.625" style="2" customWidth="1"/>
    <col min="1293" max="1342" width="4.375" style="2" customWidth="1"/>
    <col min="1343" max="1534" width="9" style="2"/>
    <col min="1535" max="1535" width="8.125" style="2" customWidth="1"/>
    <col min="1536" max="1537" width="9.125" style="2" customWidth="1"/>
    <col min="1538" max="1541" width="5.625" style="2" customWidth="1"/>
    <col min="1542" max="1542" width="8.125" style="2" customWidth="1"/>
    <col min="1543" max="1544" width="9.125" style="2" customWidth="1"/>
    <col min="1545" max="1548" width="5.625" style="2" customWidth="1"/>
    <col min="1549" max="1598" width="4.375" style="2" customWidth="1"/>
    <col min="1599" max="1790" width="9" style="2"/>
    <col min="1791" max="1791" width="8.125" style="2" customWidth="1"/>
    <col min="1792" max="1793" width="9.125" style="2" customWidth="1"/>
    <col min="1794" max="1797" width="5.625" style="2" customWidth="1"/>
    <col min="1798" max="1798" width="8.125" style="2" customWidth="1"/>
    <col min="1799" max="1800" width="9.125" style="2" customWidth="1"/>
    <col min="1801" max="1804" width="5.625" style="2" customWidth="1"/>
    <col min="1805" max="1854" width="4.375" style="2" customWidth="1"/>
    <col min="1855" max="2046" width="9" style="2"/>
    <col min="2047" max="2047" width="8.125" style="2" customWidth="1"/>
    <col min="2048" max="2049" width="9.125" style="2" customWidth="1"/>
    <col min="2050" max="2053" width="5.625" style="2" customWidth="1"/>
    <col min="2054" max="2054" width="8.125" style="2" customWidth="1"/>
    <col min="2055" max="2056" width="9.125" style="2" customWidth="1"/>
    <col min="2057" max="2060" width="5.625" style="2" customWidth="1"/>
    <col min="2061" max="2110" width="4.375" style="2" customWidth="1"/>
    <col min="2111" max="2302" width="9" style="2"/>
    <col min="2303" max="2303" width="8.125" style="2" customWidth="1"/>
    <col min="2304" max="2305" width="9.125" style="2" customWidth="1"/>
    <col min="2306" max="2309" width="5.625" style="2" customWidth="1"/>
    <col min="2310" max="2310" width="8.125" style="2" customWidth="1"/>
    <col min="2311" max="2312" width="9.125" style="2" customWidth="1"/>
    <col min="2313" max="2316" width="5.625" style="2" customWidth="1"/>
    <col min="2317" max="2366" width="4.375" style="2" customWidth="1"/>
    <col min="2367" max="2558" width="9" style="2"/>
    <col min="2559" max="2559" width="8.125" style="2" customWidth="1"/>
    <col min="2560" max="2561" width="9.125" style="2" customWidth="1"/>
    <col min="2562" max="2565" width="5.625" style="2" customWidth="1"/>
    <col min="2566" max="2566" width="8.125" style="2" customWidth="1"/>
    <col min="2567" max="2568" width="9.125" style="2" customWidth="1"/>
    <col min="2569" max="2572" width="5.625" style="2" customWidth="1"/>
    <col min="2573" max="2622" width="4.375" style="2" customWidth="1"/>
    <col min="2623" max="2814" width="9" style="2"/>
    <col min="2815" max="2815" width="8.125" style="2" customWidth="1"/>
    <col min="2816" max="2817" width="9.125" style="2" customWidth="1"/>
    <col min="2818" max="2821" width="5.625" style="2" customWidth="1"/>
    <col min="2822" max="2822" width="8.125" style="2" customWidth="1"/>
    <col min="2823" max="2824" width="9.125" style="2" customWidth="1"/>
    <col min="2825" max="2828" width="5.625" style="2" customWidth="1"/>
    <col min="2829" max="2878" width="4.375" style="2" customWidth="1"/>
    <col min="2879" max="3070" width="9" style="2"/>
    <col min="3071" max="3071" width="8.125" style="2" customWidth="1"/>
    <col min="3072" max="3073" width="9.125" style="2" customWidth="1"/>
    <col min="3074" max="3077" width="5.625" style="2" customWidth="1"/>
    <col min="3078" max="3078" width="8.125" style="2" customWidth="1"/>
    <col min="3079" max="3080" width="9.125" style="2" customWidth="1"/>
    <col min="3081" max="3084" width="5.625" style="2" customWidth="1"/>
    <col min="3085" max="3134" width="4.375" style="2" customWidth="1"/>
    <col min="3135" max="3326" width="9" style="2"/>
    <col min="3327" max="3327" width="8.125" style="2" customWidth="1"/>
    <col min="3328" max="3329" width="9.125" style="2" customWidth="1"/>
    <col min="3330" max="3333" width="5.625" style="2" customWidth="1"/>
    <col min="3334" max="3334" width="8.125" style="2" customWidth="1"/>
    <col min="3335" max="3336" width="9.125" style="2" customWidth="1"/>
    <col min="3337" max="3340" width="5.625" style="2" customWidth="1"/>
    <col min="3341" max="3390" width="4.375" style="2" customWidth="1"/>
    <col min="3391" max="3582" width="9" style="2"/>
    <col min="3583" max="3583" width="8.125" style="2" customWidth="1"/>
    <col min="3584" max="3585" width="9.125" style="2" customWidth="1"/>
    <col min="3586" max="3589" width="5.625" style="2" customWidth="1"/>
    <col min="3590" max="3590" width="8.125" style="2" customWidth="1"/>
    <col min="3591" max="3592" width="9.125" style="2" customWidth="1"/>
    <col min="3593" max="3596" width="5.625" style="2" customWidth="1"/>
    <col min="3597" max="3646" width="4.375" style="2" customWidth="1"/>
    <col min="3647" max="3838" width="9" style="2"/>
    <col min="3839" max="3839" width="8.125" style="2" customWidth="1"/>
    <col min="3840" max="3841" width="9.125" style="2" customWidth="1"/>
    <col min="3842" max="3845" width="5.625" style="2" customWidth="1"/>
    <col min="3846" max="3846" width="8.125" style="2" customWidth="1"/>
    <col min="3847" max="3848" width="9.125" style="2" customWidth="1"/>
    <col min="3849" max="3852" width="5.625" style="2" customWidth="1"/>
    <col min="3853" max="3902" width="4.375" style="2" customWidth="1"/>
    <col min="3903" max="4094" width="9" style="2"/>
    <col min="4095" max="4095" width="8.125" style="2" customWidth="1"/>
    <col min="4096" max="4097" width="9.125" style="2" customWidth="1"/>
    <col min="4098" max="4101" width="5.625" style="2" customWidth="1"/>
    <col min="4102" max="4102" width="8.125" style="2" customWidth="1"/>
    <col min="4103" max="4104" width="9.125" style="2" customWidth="1"/>
    <col min="4105" max="4108" width="5.625" style="2" customWidth="1"/>
    <col min="4109" max="4158" width="4.375" style="2" customWidth="1"/>
    <col min="4159" max="4350" width="9" style="2"/>
    <col min="4351" max="4351" width="8.125" style="2" customWidth="1"/>
    <col min="4352" max="4353" width="9.125" style="2" customWidth="1"/>
    <col min="4354" max="4357" width="5.625" style="2" customWidth="1"/>
    <col min="4358" max="4358" width="8.125" style="2" customWidth="1"/>
    <col min="4359" max="4360" width="9.125" style="2" customWidth="1"/>
    <col min="4361" max="4364" width="5.625" style="2" customWidth="1"/>
    <col min="4365" max="4414" width="4.375" style="2" customWidth="1"/>
    <col min="4415" max="4606" width="9" style="2"/>
    <col min="4607" max="4607" width="8.125" style="2" customWidth="1"/>
    <col min="4608" max="4609" width="9.125" style="2" customWidth="1"/>
    <col min="4610" max="4613" width="5.625" style="2" customWidth="1"/>
    <col min="4614" max="4614" width="8.125" style="2" customWidth="1"/>
    <col min="4615" max="4616" width="9.125" style="2" customWidth="1"/>
    <col min="4617" max="4620" width="5.625" style="2" customWidth="1"/>
    <col min="4621" max="4670" width="4.375" style="2" customWidth="1"/>
    <col min="4671" max="4862" width="9" style="2"/>
    <col min="4863" max="4863" width="8.125" style="2" customWidth="1"/>
    <col min="4864" max="4865" width="9.125" style="2" customWidth="1"/>
    <col min="4866" max="4869" width="5.625" style="2" customWidth="1"/>
    <col min="4870" max="4870" width="8.125" style="2" customWidth="1"/>
    <col min="4871" max="4872" width="9.125" style="2" customWidth="1"/>
    <col min="4873" max="4876" width="5.625" style="2" customWidth="1"/>
    <col min="4877" max="4926" width="4.375" style="2" customWidth="1"/>
    <col min="4927" max="5118" width="9" style="2"/>
    <col min="5119" max="5119" width="8.125" style="2" customWidth="1"/>
    <col min="5120" max="5121" width="9.125" style="2" customWidth="1"/>
    <col min="5122" max="5125" width="5.625" style="2" customWidth="1"/>
    <col min="5126" max="5126" width="8.125" style="2" customWidth="1"/>
    <col min="5127" max="5128" width="9.125" style="2" customWidth="1"/>
    <col min="5129" max="5132" width="5.625" style="2" customWidth="1"/>
    <col min="5133" max="5182" width="4.375" style="2" customWidth="1"/>
    <col min="5183" max="5374" width="9" style="2"/>
    <col min="5375" max="5375" width="8.125" style="2" customWidth="1"/>
    <col min="5376" max="5377" width="9.125" style="2" customWidth="1"/>
    <col min="5378" max="5381" width="5.625" style="2" customWidth="1"/>
    <col min="5382" max="5382" width="8.125" style="2" customWidth="1"/>
    <col min="5383" max="5384" width="9.125" style="2" customWidth="1"/>
    <col min="5385" max="5388" width="5.625" style="2" customWidth="1"/>
    <col min="5389" max="5438" width="4.375" style="2" customWidth="1"/>
    <col min="5439" max="5630" width="9" style="2"/>
    <col min="5631" max="5631" width="8.125" style="2" customWidth="1"/>
    <col min="5632" max="5633" width="9.125" style="2" customWidth="1"/>
    <col min="5634" max="5637" width="5.625" style="2" customWidth="1"/>
    <col min="5638" max="5638" width="8.125" style="2" customWidth="1"/>
    <col min="5639" max="5640" width="9.125" style="2" customWidth="1"/>
    <col min="5641" max="5644" width="5.625" style="2" customWidth="1"/>
    <col min="5645" max="5694" width="4.375" style="2" customWidth="1"/>
    <col min="5695" max="5886" width="9" style="2"/>
    <col min="5887" max="5887" width="8.125" style="2" customWidth="1"/>
    <col min="5888" max="5889" width="9.125" style="2" customWidth="1"/>
    <col min="5890" max="5893" width="5.625" style="2" customWidth="1"/>
    <col min="5894" max="5894" width="8.125" style="2" customWidth="1"/>
    <col min="5895" max="5896" width="9.125" style="2" customWidth="1"/>
    <col min="5897" max="5900" width="5.625" style="2" customWidth="1"/>
    <col min="5901" max="5950" width="4.375" style="2" customWidth="1"/>
    <col min="5951" max="6142" width="9" style="2"/>
    <col min="6143" max="6143" width="8.125" style="2" customWidth="1"/>
    <col min="6144" max="6145" width="9.125" style="2" customWidth="1"/>
    <col min="6146" max="6149" width="5.625" style="2" customWidth="1"/>
    <col min="6150" max="6150" width="8.125" style="2" customWidth="1"/>
    <col min="6151" max="6152" width="9.125" style="2" customWidth="1"/>
    <col min="6153" max="6156" width="5.625" style="2" customWidth="1"/>
    <col min="6157" max="6206" width="4.375" style="2" customWidth="1"/>
    <col min="6207" max="6398" width="9" style="2"/>
    <col min="6399" max="6399" width="8.125" style="2" customWidth="1"/>
    <col min="6400" max="6401" width="9.125" style="2" customWidth="1"/>
    <col min="6402" max="6405" width="5.625" style="2" customWidth="1"/>
    <col min="6406" max="6406" width="8.125" style="2" customWidth="1"/>
    <col min="6407" max="6408" width="9.125" style="2" customWidth="1"/>
    <col min="6409" max="6412" width="5.625" style="2" customWidth="1"/>
    <col min="6413" max="6462" width="4.375" style="2" customWidth="1"/>
    <col min="6463" max="6654" width="9" style="2"/>
    <col min="6655" max="6655" width="8.125" style="2" customWidth="1"/>
    <col min="6656" max="6657" width="9.125" style="2" customWidth="1"/>
    <col min="6658" max="6661" width="5.625" style="2" customWidth="1"/>
    <col min="6662" max="6662" width="8.125" style="2" customWidth="1"/>
    <col min="6663" max="6664" width="9.125" style="2" customWidth="1"/>
    <col min="6665" max="6668" width="5.625" style="2" customWidth="1"/>
    <col min="6669" max="6718" width="4.375" style="2" customWidth="1"/>
    <col min="6719" max="6910" width="9" style="2"/>
    <col min="6911" max="6911" width="8.125" style="2" customWidth="1"/>
    <col min="6912" max="6913" width="9.125" style="2" customWidth="1"/>
    <col min="6914" max="6917" width="5.625" style="2" customWidth="1"/>
    <col min="6918" max="6918" width="8.125" style="2" customWidth="1"/>
    <col min="6919" max="6920" width="9.125" style="2" customWidth="1"/>
    <col min="6921" max="6924" width="5.625" style="2" customWidth="1"/>
    <col min="6925" max="6974" width="4.375" style="2" customWidth="1"/>
    <col min="6975" max="7166" width="9" style="2"/>
    <col min="7167" max="7167" width="8.125" style="2" customWidth="1"/>
    <col min="7168" max="7169" width="9.125" style="2" customWidth="1"/>
    <col min="7170" max="7173" width="5.625" style="2" customWidth="1"/>
    <col min="7174" max="7174" width="8.125" style="2" customWidth="1"/>
    <col min="7175" max="7176" width="9.125" style="2" customWidth="1"/>
    <col min="7177" max="7180" width="5.625" style="2" customWidth="1"/>
    <col min="7181" max="7230" width="4.375" style="2" customWidth="1"/>
    <col min="7231" max="7422" width="9" style="2"/>
    <col min="7423" max="7423" width="8.125" style="2" customWidth="1"/>
    <col min="7424" max="7425" width="9.125" style="2" customWidth="1"/>
    <col min="7426" max="7429" width="5.625" style="2" customWidth="1"/>
    <col min="7430" max="7430" width="8.125" style="2" customWidth="1"/>
    <col min="7431" max="7432" width="9.125" style="2" customWidth="1"/>
    <col min="7433" max="7436" width="5.625" style="2" customWidth="1"/>
    <col min="7437" max="7486" width="4.375" style="2" customWidth="1"/>
    <col min="7487" max="7678" width="9" style="2"/>
    <col min="7679" max="7679" width="8.125" style="2" customWidth="1"/>
    <col min="7680" max="7681" width="9.125" style="2" customWidth="1"/>
    <col min="7682" max="7685" width="5.625" style="2" customWidth="1"/>
    <col min="7686" max="7686" width="8.125" style="2" customWidth="1"/>
    <col min="7687" max="7688" width="9.125" style="2" customWidth="1"/>
    <col min="7689" max="7692" width="5.625" style="2" customWidth="1"/>
    <col min="7693" max="7742" width="4.375" style="2" customWidth="1"/>
    <col min="7743" max="7934" width="9" style="2"/>
    <col min="7935" max="7935" width="8.125" style="2" customWidth="1"/>
    <col min="7936" max="7937" width="9.125" style="2" customWidth="1"/>
    <col min="7938" max="7941" width="5.625" style="2" customWidth="1"/>
    <col min="7942" max="7942" width="8.125" style="2" customWidth="1"/>
    <col min="7943" max="7944" width="9.125" style="2" customWidth="1"/>
    <col min="7945" max="7948" width="5.625" style="2" customWidth="1"/>
    <col min="7949" max="7998" width="4.375" style="2" customWidth="1"/>
    <col min="7999" max="8190" width="9" style="2"/>
    <col min="8191" max="8191" width="8.125" style="2" customWidth="1"/>
    <col min="8192" max="8193" width="9.125" style="2" customWidth="1"/>
    <col min="8194" max="8197" width="5.625" style="2" customWidth="1"/>
    <col min="8198" max="8198" width="8.125" style="2" customWidth="1"/>
    <col min="8199" max="8200" width="9.125" style="2" customWidth="1"/>
    <col min="8201" max="8204" width="5.625" style="2" customWidth="1"/>
    <col min="8205" max="8254" width="4.375" style="2" customWidth="1"/>
    <col min="8255" max="8446" width="9" style="2"/>
    <col min="8447" max="8447" width="8.125" style="2" customWidth="1"/>
    <col min="8448" max="8449" width="9.125" style="2" customWidth="1"/>
    <col min="8450" max="8453" width="5.625" style="2" customWidth="1"/>
    <col min="8454" max="8454" width="8.125" style="2" customWidth="1"/>
    <col min="8455" max="8456" width="9.125" style="2" customWidth="1"/>
    <col min="8457" max="8460" width="5.625" style="2" customWidth="1"/>
    <col min="8461" max="8510" width="4.375" style="2" customWidth="1"/>
    <col min="8511" max="8702" width="9" style="2"/>
    <col min="8703" max="8703" width="8.125" style="2" customWidth="1"/>
    <col min="8704" max="8705" width="9.125" style="2" customWidth="1"/>
    <col min="8706" max="8709" width="5.625" style="2" customWidth="1"/>
    <col min="8710" max="8710" width="8.125" style="2" customWidth="1"/>
    <col min="8711" max="8712" width="9.125" style="2" customWidth="1"/>
    <col min="8713" max="8716" width="5.625" style="2" customWidth="1"/>
    <col min="8717" max="8766" width="4.375" style="2" customWidth="1"/>
    <col min="8767" max="8958" width="9" style="2"/>
    <col min="8959" max="8959" width="8.125" style="2" customWidth="1"/>
    <col min="8960" max="8961" width="9.125" style="2" customWidth="1"/>
    <col min="8962" max="8965" width="5.625" style="2" customWidth="1"/>
    <col min="8966" max="8966" width="8.125" style="2" customWidth="1"/>
    <col min="8967" max="8968" width="9.125" style="2" customWidth="1"/>
    <col min="8969" max="8972" width="5.625" style="2" customWidth="1"/>
    <col min="8973" max="9022" width="4.375" style="2" customWidth="1"/>
    <col min="9023" max="9214" width="9" style="2"/>
    <col min="9215" max="9215" width="8.125" style="2" customWidth="1"/>
    <col min="9216" max="9217" width="9.125" style="2" customWidth="1"/>
    <col min="9218" max="9221" width="5.625" style="2" customWidth="1"/>
    <col min="9222" max="9222" width="8.125" style="2" customWidth="1"/>
    <col min="9223" max="9224" width="9.125" style="2" customWidth="1"/>
    <col min="9225" max="9228" width="5.625" style="2" customWidth="1"/>
    <col min="9229" max="9278" width="4.375" style="2" customWidth="1"/>
    <col min="9279" max="9470" width="9" style="2"/>
    <col min="9471" max="9471" width="8.125" style="2" customWidth="1"/>
    <col min="9472" max="9473" width="9.125" style="2" customWidth="1"/>
    <col min="9474" max="9477" width="5.625" style="2" customWidth="1"/>
    <col min="9478" max="9478" width="8.125" style="2" customWidth="1"/>
    <col min="9479" max="9480" width="9.125" style="2" customWidth="1"/>
    <col min="9481" max="9484" width="5.625" style="2" customWidth="1"/>
    <col min="9485" max="9534" width="4.375" style="2" customWidth="1"/>
    <col min="9535" max="9726" width="9" style="2"/>
    <col min="9727" max="9727" width="8.125" style="2" customWidth="1"/>
    <col min="9728" max="9729" width="9.125" style="2" customWidth="1"/>
    <col min="9730" max="9733" width="5.625" style="2" customWidth="1"/>
    <col min="9734" max="9734" width="8.125" style="2" customWidth="1"/>
    <col min="9735" max="9736" width="9.125" style="2" customWidth="1"/>
    <col min="9737" max="9740" width="5.625" style="2" customWidth="1"/>
    <col min="9741" max="9790" width="4.375" style="2" customWidth="1"/>
    <col min="9791" max="9982" width="9" style="2"/>
    <col min="9983" max="9983" width="8.125" style="2" customWidth="1"/>
    <col min="9984" max="9985" width="9.125" style="2" customWidth="1"/>
    <col min="9986" max="9989" width="5.625" style="2" customWidth="1"/>
    <col min="9990" max="9990" width="8.125" style="2" customWidth="1"/>
    <col min="9991" max="9992" width="9.125" style="2" customWidth="1"/>
    <col min="9993" max="9996" width="5.625" style="2" customWidth="1"/>
    <col min="9997" max="10046" width="4.375" style="2" customWidth="1"/>
    <col min="10047" max="10238" width="9" style="2"/>
    <col min="10239" max="10239" width="8.125" style="2" customWidth="1"/>
    <col min="10240" max="10241" width="9.125" style="2" customWidth="1"/>
    <col min="10242" max="10245" width="5.625" style="2" customWidth="1"/>
    <col min="10246" max="10246" width="8.125" style="2" customWidth="1"/>
    <col min="10247" max="10248" width="9.125" style="2" customWidth="1"/>
    <col min="10249" max="10252" width="5.625" style="2" customWidth="1"/>
    <col min="10253" max="10302" width="4.375" style="2" customWidth="1"/>
    <col min="10303" max="10494" width="9" style="2"/>
    <col min="10495" max="10495" width="8.125" style="2" customWidth="1"/>
    <col min="10496" max="10497" width="9.125" style="2" customWidth="1"/>
    <col min="10498" max="10501" width="5.625" style="2" customWidth="1"/>
    <col min="10502" max="10502" width="8.125" style="2" customWidth="1"/>
    <col min="10503" max="10504" width="9.125" style="2" customWidth="1"/>
    <col min="10505" max="10508" width="5.625" style="2" customWidth="1"/>
    <col min="10509" max="10558" width="4.375" style="2" customWidth="1"/>
    <col min="10559" max="10750" width="9" style="2"/>
    <col min="10751" max="10751" width="8.125" style="2" customWidth="1"/>
    <col min="10752" max="10753" width="9.125" style="2" customWidth="1"/>
    <col min="10754" max="10757" width="5.625" style="2" customWidth="1"/>
    <col min="10758" max="10758" width="8.125" style="2" customWidth="1"/>
    <col min="10759" max="10760" width="9.125" style="2" customWidth="1"/>
    <col min="10761" max="10764" width="5.625" style="2" customWidth="1"/>
    <col min="10765" max="10814" width="4.375" style="2" customWidth="1"/>
    <col min="10815" max="11006" width="9" style="2"/>
    <col min="11007" max="11007" width="8.125" style="2" customWidth="1"/>
    <col min="11008" max="11009" width="9.125" style="2" customWidth="1"/>
    <col min="11010" max="11013" width="5.625" style="2" customWidth="1"/>
    <col min="11014" max="11014" width="8.125" style="2" customWidth="1"/>
    <col min="11015" max="11016" width="9.125" style="2" customWidth="1"/>
    <col min="11017" max="11020" width="5.625" style="2" customWidth="1"/>
    <col min="11021" max="11070" width="4.375" style="2" customWidth="1"/>
    <col min="11071" max="11262" width="9" style="2"/>
    <col min="11263" max="11263" width="8.125" style="2" customWidth="1"/>
    <col min="11264" max="11265" width="9.125" style="2" customWidth="1"/>
    <col min="11266" max="11269" width="5.625" style="2" customWidth="1"/>
    <col min="11270" max="11270" width="8.125" style="2" customWidth="1"/>
    <col min="11271" max="11272" width="9.125" style="2" customWidth="1"/>
    <col min="11273" max="11276" width="5.625" style="2" customWidth="1"/>
    <col min="11277" max="11326" width="4.375" style="2" customWidth="1"/>
    <col min="11327" max="11518" width="9" style="2"/>
    <col min="11519" max="11519" width="8.125" style="2" customWidth="1"/>
    <col min="11520" max="11521" width="9.125" style="2" customWidth="1"/>
    <col min="11522" max="11525" width="5.625" style="2" customWidth="1"/>
    <col min="11526" max="11526" width="8.125" style="2" customWidth="1"/>
    <col min="11527" max="11528" width="9.125" style="2" customWidth="1"/>
    <col min="11529" max="11532" width="5.625" style="2" customWidth="1"/>
    <col min="11533" max="11582" width="4.375" style="2" customWidth="1"/>
    <col min="11583" max="11774" width="9" style="2"/>
    <col min="11775" max="11775" width="8.125" style="2" customWidth="1"/>
    <col min="11776" max="11777" width="9.125" style="2" customWidth="1"/>
    <col min="11778" max="11781" width="5.625" style="2" customWidth="1"/>
    <col min="11782" max="11782" width="8.125" style="2" customWidth="1"/>
    <col min="11783" max="11784" width="9.125" style="2" customWidth="1"/>
    <col min="11785" max="11788" width="5.625" style="2" customWidth="1"/>
    <col min="11789" max="11838" width="4.375" style="2" customWidth="1"/>
    <col min="11839" max="12030" width="9" style="2"/>
    <col min="12031" max="12031" width="8.125" style="2" customWidth="1"/>
    <col min="12032" max="12033" width="9.125" style="2" customWidth="1"/>
    <col min="12034" max="12037" width="5.625" style="2" customWidth="1"/>
    <col min="12038" max="12038" width="8.125" style="2" customWidth="1"/>
    <col min="12039" max="12040" width="9.125" style="2" customWidth="1"/>
    <col min="12041" max="12044" width="5.625" style="2" customWidth="1"/>
    <col min="12045" max="12094" width="4.375" style="2" customWidth="1"/>
    <col min="12095" max="12286" width="9" style="2"/>
    <col min="12287" max="12287" width="8.125" style="2" customWidth="1"/>
    <col min="12288" max="12289" width="9.125" style="2" customWidth="1"/>
    <col min="12290" max="12293" width="5.625" style="2" customWidth="1"/>
    <col min="12294" max="12294" width="8.125" style="2" customWidth="1"/>
    <col min="12295" max="12296" width="9.125" style="2" customWidth="1"/>
    <col min="12297" max="12300" width="5.625" style="2" customWidth="1"/>
    <col min="12301" max="12350" width="4.375" style="2" customWidth="1"/>
    <col min="12351" max="12542" width="9" style="2"/>
    <col min="12543" max="12543" width="8.125" style="2" customWidth="1"/>
    <col min="12544" max="12545" width="9.125" style="2" customWidth="1"/>
    <col min="12546" max="12549" width="5.625" style="2" customWidth="1"/>
    <col min="12550" max="12550" width="8.125" style="2" customWidth="1"/>
    <col min="12551" max="12552" width="9.125" style="2" customWidth="1"/>
    <col min="12553" max="12556" width="5.625" style="2" customWidth="1"/>
    <col min="12557" max="12606" width="4.375" style="2" customWidth="1"/>
    <col min="12607" max="12798" width="9" style="2"/>
    <col min="12799" max="12799" width="8.125" style="2" customWidth="1"/>
    <col min="12800" max="12801" width="9.125" style="2" customWidth="1"/>
    <col min="12802" max="12805" width="5.625" style="2" customWidth="1"/>
    <col min="12806" max="12806" width="8.125" style="2" customWidth="1"/>
    <col min="12807" max="12808" width="9.125" style="2" customWidth="1"/>
    <col min="12809" max="12812" width="5.625" style="2" customWidth="1"/>
    <col min="12813" max="12862" width="4.375" style="2" customWidth="1"/>
    <col min="12863" max="13054" width="9" style="2"/>
    <col min="13055" max="13055" width="8.125" style="2" customWidth="1"/>
    <col min="13056" max="13057" width="9.125" style="2" customWidth="1"/>
    <col min="13058" max="13061" width="5.625" style="2" customWidth="1"/>
    <col min="13062" max="13062" width="8.125" style="2" customWidth="1"/>
    <col min="13063" max="13064" width="9.125" style="2" customWidth="1"/>
    <col min="13065" max="13068" width="5.625" style="2" customWidth="1"/>
    <col min="13069" max="13118" width="4.375" style="2" customWidth="1"/>
    <col min="13119" max="13310" width="9" style="2"/>
    <col min="13311" max="13311" width="8.125" style="2" customWidth="1"/>
    <col min="13312" max="13313" width="9.125" style="2" customWidth="1"/>
    <col min="13314" max="13317" width="5.625" style="2" customWidth="1"/>
    <col min="13318" max="13318" width="8.125" style="2" customWidth="1"/>
    <col min="13319" max="13320" width="9.125" style="2" customWidth="1"/>
    <col min="13321" max="13324" width="5.625" style="2" customWidth="1"/>
    <col min="13325" max="13374" width="4.375" style="2" customWidth="1"/>
    <col min="13375" max="13566" width="9" style="2"/>
    <col min="13567" max="13567" width="8.125" style="2" customWidth="1"/>
    <col min="13568" max="13569" width="9.125" style="2" customWidth="1"/>
    <col min="13570" max="13573" width="5.625" style="2" customWidth="1"/>
    <col min="13574" max="13574" width="8.125" style="2" customWidth="1"/>
    <col min="13575" max="13576" width="9.125" style="2" customWidth="1"/>
    <col min="13577" max="13580" width="5.625" style="2" customWidth="1"/>
    <col min="13581" max="13630" width="4.375" style="2" customWidth="1"/>
    <col min="13631" max="13822" width="9" style="2"/>
    <col min="13823" max="13823" width="8.125" style="2" customWidth="1"/>
    <col min="13824" max="13825" width="9.125" style="2" customWidth="1"/>
    <col min="13826" max="13829" width="5.625" style="2" customWidth="1"/>
    <col min="13830" max="13830" width="8.125" style="2" customWidth="1"/>
    <col min="13831" max="13832" width="9.125" style="2" customWidth="1"/>
    <col min="13833" max="13836" width="5.625" style="2" customWidth="1"/>
    <col min="13837" max="13886" width="4.375" style="2" customWidth="1"/>
    <col min="13887" max="14078" width="9" style="2"/>
    <col min="14079" max="14079" width="8.125" style="2" customWidth="1"/>
    <col min="14080" max="14081" width="9.125" style="2" customWidth="1"/>
    <col min="14082" max="14085" width="5.625" style="2" customWidth="1"/>
    <col min="14086" max="14086" width="8.125" style="2" customWidth="1"/>
    <col min="14087" max="14088" width="9.125" style="2" customWidth="1"/>
    <col min="14089" max="14092" width="5.625" style="2" customWidth="1"/>
    <col min="14093" max="14142" width="4.375" style="2" customWidth="1"/>
    <col min="14143" max="14334" width="9" style="2"/>
    <col min="14335" max="14335" width="8.125" style="2" customWidth="1"/>
    <col min="14336" max="14337" width="9.125" style="2" customWidth="1"/>
    <col min="14338" max="14341" width="5.625" style="2" customWidth="1"/>
    <col min="14342" max="14342" width="8.125" style="2" customWidth="1"/>
    <col min="14343" max="14344" width="9.125" style="2" customWidth="1"/>
    <col min="14345" max="14348" width="5.625" style="2" customWidth="1"/>
    <col min="14349" max="14398" width="4.375" style="2" customWidth="1"/>
    <col min="14399" max="14590" width="9" style="2"/>
    <col min="14591" max="14591" width="8.125" style="2" customWidth="1"/>
    <col min="14592" max="14593" width="9.125" style="2" customWidth="1"/>
    <col min="14594" max="14597" width="5.625" style="2" customWidth="1"/>
    <col min="14598" max="14598" width="8.125" style="2" customWidth="1"/>
    <col min="14599" max="14600" width="9.125" style="2" customWidth="1"/>
    <col min="14601" max="14604" width="5.625" style="2" customWidth="1"/>
    <col min="14605" max="14654" width="4.375" style="2" customWidth="1"/>
    <col min="14655" max="14846" width="9" style="2"/>
    <col min="14847" max="14847" width="8.125" style="2" customWidth="1"/>
    <col min="14848" max="14849" width="9.125" style="2" customWidth="1"/>
    <col min="14850" max="14853" width="5.625" style="2" customWidth="1"/>
    <col min="14854" max="14854" width="8.125" style="2" customWidth="1"/>
    <col min="14855" max="14856" width="9.125" style="2" customWidth="1"/>
    <col min="14857" max="14860" width="5.625" style="2" customWidth="1"/>
    <col min="14861" max="14910" width="4.375" style="2" customWidth="1"/>
    <col min="14911" max="15102" width="9" style="2"/>
    <col min="15103" max="15103" width="8.125" style="2" customWidth="1"/>
    <col min="15104" max="15105" width="9.125" style="2" customWidth="1"/>
    <col min="15106" max="15109" width="5.625" style="2" customWidth="1"/>
    <col min="15110" max="15110" width="8.125" style="2" customWidth="1"/>
    <col min="15111" max="15112" width="9.125" style="2" customWidth="1"/>
    <col min="15113" max="15116" width="5.625" style="2" customWidth="1"/>
    <col min="15117" max="15166" width="4.375" style="2" customWidth="1"/>
    <col min="15167" max="15358" width="9" style="2"/>
    <col min="15359" max="15359" width="8.125" style="2" customWidth="1"/>
    <col min="15360" max="15361" width="9.125" style="2" customWidth="1"/>
    <col min="15362" max="15365" width="5.625" style="2" customWidth="1"/>
    <col min="15366" max="15366" width="8.125" style="2" customWidth="1"/>
    <col min="15367" max="15368" width="9.125" style="2" customWidth="1"/>
    <col min="15369" max="15372" width="5.625" style="2" customWidth="1"/>
    <col min="15373" max="15422" width="4.375" style="2" customWidth="1"/>
    <col min="15423" max="15614" width="9" style="2"/>
    <col min="15615" max="15615" width="8.125" style="2" customWidth="1"/>
    <col min="15616" max="15617" width="9.125" style="2" customWidth="1"/>
    <col min="15618" max="15621" width="5.625" style="2" customWidth="1"/>
    <col min="15622" max="15622" width="8.125" style="2" customWidth="1"/>
    <col min="15623" max="15624" width="9.125" style="2" customWidth="1"/>
    <col min="15625" max="15628" width="5.625" style="2" customWidth="1"/>
    <col min="15629" max="15678" width="4.375" style="2" customWidth="1"/>
    <col min="15679" max="15870" width="9" style="2"/>
    <col min="15871" max="15871" width="8.125" style="2" customWidth="1"/>
    <col min="15872" max="15873" width="9.125" style="2" customWidth="1"/>
    <col min="15874" max="15877" width="5.625" style="2" customWidth="1"/>
    <col min="15878" max="15878" width="8.125" style="2" customWidth="1"/>
    <col min="15879" max="15880" width="9.125" style="2" customWidth="1"/>
    <col min="15881" max="15884" width="5.625" style="2" customWidth="1"/>
    <col min="15885" max="15934" width="4.375" style="2" customWidth="1"/>
    <col min="15935" max="16126" width="9" style="2"/>
    <col min="16127" max="16127" width="8.125" style="2" customWidth="1"/>
    <col min="16128" max="16129" width="9.125" style="2" customWidth="1"/>
    <col min="16130" max="16133" width="5.625" style="2" customWidth="1"/>
    <col min="16134" max="16134" width="8.125" style="2" customWidth="1"/>
    <col min="16135" max="16136" width="9.125" style="2" customWidth="1"/>
    <col min="16137" max="16140" width="5.625" style="2" customWidth="1"/>
    <col min="16141" max="16190" width="4.375" style="2" customWidth="1"/>
    <col min="16191" max="16384" width="9" style="2"/>
  </cols>
  <sheetData>
    <row r="1" spans="1:15" ht="26.25" customHeight="1">
      <c r="A1" s="41"/>
      <c r="B1" s="118" t="str">
        <f>入力シート!B3</f>
        <v>令和６年度</v>
      </c>
      <c r="D1" s="44" t="str">
        <f>"新潟県高等学校"&amp;入力シート!C3&amp;"地区体育大会"</f>
        <v>新潟県高等学校秋季地区体育大会</v>
      </c>
      <c r="F1" s="1"/>
      <c r="G1" s="1"/>
      <c r="H1" s="41"/>
      <c r="I1" s="41"/>
      <c r="J1" s="45"/>
      <c r="K1" s="41"/>
      <c r="L1" s="41"/>
      <c r="O1" s="1"/>
    </row>
    <row r="2" spans="1:15" ht="26.25" customHeight="1">
      <c r="A2" s="295" t="s">
        <v>350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O2" s="1"/>
    </row>
    <row r="3" spans="1:15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O3" s="1"/>
    </row>
    <row r="4" spans="1:15" ht="24" customHeight="1">
      <c r="A4" s="4" t="s">
        <v>47</v>
      </c>
      <c r="B4" s="301">
        <f>入力シート!$C$6</f>
        <v>0</v>
      </c>
      <c r="C4" s="302"/>
      <c r="D4" s="302"/>
      <c r="E4" s="303"/>
      <c r="F4" s="297" t="s">
        <v>174</v>
      </c>
      <c r="G4" s="298"/>
      <c r="H4" s="304" t="str">
        <f>入力シート!$C$9</f>
        <v/>
      </c>
      <c r="I4" s="305"/>
      <c r="J4" s="306"/>
      <c r="K4" s="47"/>
      <c r="L4" s="48"/>
      <c r="O4" s="1"/>
    </row>
    <row r="5" spans="1:15" ht="24" customHeight="1">
      <c r="A5" s="5" t="s">
        <v>57</v>
      </c>
      <c r="B5" s="307" t="str">
        <f>入力シート!$C$8</f>
        <v/>
      </c>
      <c r="C5" s="308"/>
      <c r="D5" s="308"/>
      <c r="E5" s="308"/>
      <c r="F5" s="308"/>
      <c r="G5" s="308"/>
      <c r="H5" s="308"/>
      <c r="I5" s="308"/>
      <c r="J5" s="309"/>
      <c r="K5" s="49"/>
      <c r="L5" s="50"/>
      <c r="O5" s="1"/>
    </row>
    <row r="6" spans="1:15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O6" s="1"/>
    </row>
    <row r="7" spans="1:15" ht="24" customHeight="1">
      <c r="A7" s="4" t="s">
        <v>77</v>
      </c>
      <c r="B7" s="299" t="s">
        <v>175</v>
      </c>
      <c r="C7" s="299"/>
      <c r="D7" s="42" t="s">
        <v>176</v>
      </c>
      <c r="E7" s="4" t="s">
        <v>177</v>
      </c>
      <c r="F7" s="4" t="s">
        <v>178</v>
      </c>
      <c r="G7" s="4" t="s">
        <v>78</v>
      </c>
      <c r="H7" s="299" t="s">
        <v>175</v>
      </c>
      <c r="I7" s="300"/>
      <c r="J7" s="119" t="s">
        <v>176</v>
      </c>
      <c r="K7" s="42" t="s">
        <v>177</v>
      </c>
      <c r="L7" s="4" t="s">
        <v>178</v>
      </c>
      <c r="O7" s="1"/>
    </row>
    <row r="8" spans="1:15" ht="24" customHeight="1">
      <c r="A8" s="4">
        <v>1</v>
      </c>
      <c r="B8" s="287">
        <f>IF(入力シート!I4="",0,入力シート!I4&amp;" "&amp;入力シート!K4)</f>
        <v>0</v>
      </c>
      <c r="C8" s="288"/>
      <c r="D8" s="117" t="str">
        <f>IF(入力シート!L4="","","〇")</f>
        <v/>
      </c>
      <c r="E8" s="117" t="str">
        <f>IF(入力シート!M4="","","〇")</f>
        <v/>
      </c>
      <c r="F8" s="117" t="str">
        <f>IF(入力シート!N4="","","〇")</f>
        <v/>
      </c>
      <c r="G8" s="4">
        <v>1</v>
      </c>
      <c r="H8" s="287">
        <f>IF(入力シート!O4="",0,入力シート!O4&amp;" "&amp;入力シート!Q4)</f>
        <v>0</v>
      </c>
      <c r="I8" s="289"/>
      <c r="J8" s="120" t="str">
        <f>IF(入力シート!R4="","","〇")</f>
        <v/>
      </c>
      <c r="K8" s="117" t="str">
        <f>IF(入力シート!S4="","","〇")</f>
        <v/>
      </c>
      <c r="L8" s="117" t="str">
        <f>IF(入力シート!T4="","","〇")</f>
        <v/>
      </c>
    </row>
    <row r="9" spans="1:15" ht="24" customHeight="1">
      <c r="A9" s="4">
        <v>2</v>
      </c>
      <c r="B9" s="287">
        <f>IF(入力シート!I5="",0,入力シート!I5&amp;" "&amp;入力シート!K5)</f>
        <v>0</v>
      </c>
      <c r="C9" s="288"/>
      <c r="D9" s="117" t="str">
        <f>IF(入力シート!L5="","","〇")</f>
        <v/>
      </c>
      <c r="E9" s="117" t="str">
        <f>IF(入力シート!M5="","","〇")</f>
        <v/>
      </c>
      <c r="F9" s="117" t="str">
        <f>IF(入力シート!N5="","","〇")</f>
        <v/>
      </c>
      <c r="G9" s="4">
        <v>2</v>
      </c>
      <c r="H9" s="287">
        <f>IF(入力シート!O5="",0,入力シート!O5&amp;" "&amp;入力シート!Q5)</f>
        <v>0</v>
      </c>
      <c r="I9" s="289"/>
      <c r="J9" s="120" t="str">
        <f>IF(入力シート!R5="","","〇")</f>
        <v/>
      </c>
      <c r="K9" s="117" t="str">
        <f>IF(入力シート!S5="","","〇")</f>
        <v/>
      </c>
      <c r="L9" s="117" t="str">
        <f>IF(入力シート!T5="","","〇")</f>
        <v/>
      </c>
    </row>
    <row r="10" spans="1:15" ht="24" customHeight="1">
      <c r="A10" s="4">
        <v>3</v>
      </c>
      <c r="B10" s="287">
        <f>IF(入力シート!I6="",0,入力シート!I6&amp;" "&amp;入力シート!K6)</f>
        <v>0</v>
      </c>
      <c r="C10" s="288"/>
      <c r="D10" s="117" t="str">
        <f>IF(入力シート!L6="","","〇")</f>
        <v/>
      </c>
      <c r="E10" s="117" t="str">
        <f>IF(入力シート!M6="","","〇")</f>
        <v/>
      </c>
      <c r="F10" s="117" t="str">
        <f>IF(入力シート!N6="","","〇")</f>
        <v/>
      </c>
      <c r="G10" s="4">
        <v>3</v>
      </c>
      <c r="H10" s="287">
        <f>IF(入力シート!O6="",0,入力シート!O6&amp;" "&amp;入力シート!Q6)</f>
        <v>0</v>
      </c>
      <c r="I10" s="289"/>
      <c r="J10" s="120" t="str">
        <f>IF(入力シート!R6="","","〇")</f>
        <v/>
      </c>
      <c r="K10" s="117" t="str">
        <f>IF(入力シート!S6="","","〇")</f>
        <v/>
      </c>
      <c r="L10" s="117" t="str">
        <f>IF(入力シート!T6="","","〇")</f>
        <v/>
      </c>
    </row>
    <row r="11" spans="1:15" ht="24" customHeight="1">
      <c r="A11" s="4">
        <v>4</v>
      </c>
      <c r="B11" s="287">
        <f>IF(入力シート!I7="",0,入力シート!I7&amp;" "&amp;入力シート!K7)</f>
        <v>0</v>
      </c>
      <c r="C11" s="288"/>
      <c r="D11" s="117" t="str">
        <f>IF(入力シート!L7="","","〇")</f>
        <v/>
      </c>
      <c r="E11" s="117" t="str">
        <f>IF(入力シート!M7="","","〇")</f>
        <v/>
      </c>
      <c r="F11" s="117" t="str">
        <f>IF(入力シート!N7="","","〇")</f>
        <v/>
      </c>
      <c r="G11" s="4">
        <v>4</v>
      </c>
      <c r="H11" s="287">
        <f>IF(入力シート!O7="",0,入力シート!O7&amp;" "&amp;入力シート!Q7)</f>
        <v>0</v>
      </c>
      <c r="I11" s="289"/>
      <c r="J11" s="120" t="str">
        <f>IF(入力シート!R7="","","〇")</f>
        <v/>
      </c>
      <c r="K11" s="117" t="str">
        <f>IF(入力シート!S7="","","〇")</f>
        <v/>
      </c>
      <c r="L11" s="117" t="str">
        <f>IF(入力シート!T7="","","〇")</f>
        <v/>
      </c>
    </row>
    <row r="12" spans="1:15" ht="24" customHeight="1">
      <c r="A12" s="4">
        <v>5</v>
      </c>
      <c r="B12" s="287">
        <f>IF(入力シート!I8="",0,入力シート!I8&amp;" "&amp;入力シート!K8)</f>
        <v>0</v>
      </c>
      <c r="C12" s="288"/>
      <c r="D12" s="117" t="str">
        <f>IF(入力シート!L8="","","〇")</f>
        <v/>
      </c>
      <c r="E12" s="117" t="str">
        <f>IF(入力シート!M8="","","〇")</f>
        <v/>
      </c>
      <c r="F12" s="117" t="str">
        <f>IF(入力シート!N8="","","〇")</f>
        <v/>
      </c>
      <c r="G12" s="4">
        <v>5</v>
      </c>
      <c r="H12" s="287">
        <f>IF(入力シート!O8="",0,入力シート!O8&amp;" "&amp;入力シート!Q8)</f>
        <v>0</v>
      </c>
      <c r="I12" s="289"/>
      <c r="J12" s="120" t="str">
        <f>IF(入力シート!R8="","","〇")</f>
        <v/>
      </c>
      <c r="K12" s="117" t="str">
        <f>IF(入力シート!S8="","","〇")</f>
        <v/>
      </c>
      <c r="L12" s="117" t="str">
        <f>IF(入力シート!T8="","","〇")</f>
        <v/>
      </c>
    </row>
    <row r="13" spans="1:15" ht="24" customHeight="1">
      <c r="A13" s="4">
        <v>6</v>
      </c>
      <c r="B13" s="287">
        <f>IF(入力シート!I9="",0,入力シート!I9&amp;" "&amp;入力シート!K9)</f>
        <v>0</v>
      </c>
      <c r="C13" s="288"/>
      <c r="D13" s="117" t="str">
        <f>IF(入力シート!L9="","","〇")</f>
        <v/>
      </c>
      <c r="E13" s="117" t="str">
        <f>IF(入力シート!M9="","","〇")</f>
        <v/>
      </c>
      <c r="F13" s="117" t="str">
        <f>IF(入力シート!N9="","","〇")</f>
        <v/>
      </c>
      <c r="G13" s="4">
        <v>6</v>
      </c>
      <c r="H13" s="287">
        <f>IF(入力シート!O9="",0,入力シート!O9&amp;" "&amp;入力シート!Q9)</f>
        <v>0</v>
      </c>
      <c r="I13" s="289"/>
      <c r="J13" s="120" t="str">
        <f>IF(入力シート!R9="","","〇")</f>
        <v/>
      </c>
      <c r="K13" s="117" t="str">
        <f>IF(入力シート!S9="","","〇")</f>
        <v/>
      </c>
      <c r="L13" s="117" t="str">
        <f>IF(入力シート!T9="","","〇")</f>
        <v/>
      </c>
    </row>
    <row r="14" spans="1:15" ht="24" customHeight="1">
      <c r="A14" s="4">
        <v>7</v>
      </c>
      <c r="B14" s="287">
        <f>IF(入力シート!I10="",0,入力シート!I10&amp;" "&amp;入力シート!K10)</f>
        <v>0</v>
      </c>
      <c r="C14" s="288"/>
      <c r="D14" s="117" t="str">
        <f>IF(入力シート!L10="","","〇")</f>
        <v/>
      </c>
      <c r="E14" s="117" t="str">
        <f>IF(入力シート!M10="","","〇")</f>
        <v/>
      </c>
      <c r="F14" s="117" t="str">
        <f>IF(入力シート!N10="","","〇")</f>
        <v/>
      </c>
      <c r="G14" s="4">
        <v>7</v>
      </c>
      <c r="H14" s="287">
        <f>IF(入力シート!O10="",0,入力シート!O10&amp;" "&amp;入力シート!Q10)</f>
        <v>0</v>
      </c>
      <c r="I14" s="289"/>
      <c r="J14" s="120" t="str">
        <f>IF(入力シート!R10="","","〇")</f>
        <v/>
      </c>
      <c r="K14" s="117" t="str">
        <f>IF(入力シート!S10="","","〇")</f>
        <v/>
      </c>
      <c r="L14" s="117" t="str">
        <f>IF(入力シート!T10="","","〇")</f>
        <v/>
      </c>
    </row>
    <row r="15" spans="1:15" ht="24" customHeight="1">
      <c r="A15" s="4">
        <v>8</v>
      </c>
      <c r="B15" s="287">
        <f>IF(入力シート!I11="",0,入力シート!I11&amp;" "&amp;入力シート!K11)</f>
        <v>0</v>
      </c>
      <c r="C15" s="288"/>
      <c r="D15" s="117" t="str">
        <f>IF(入力シート!L11="","","〇")</f>
        <v/>
      </c>
      <c r="E15" s="117" t="str">
        <f>IF(入力シート!M11="","","〇")</f>
        <v/>
      </c>
      <c r="F15" s="117" t="str">
        <f>IF(入力シート!N11="","","〇")</f>
        <v/>
      </c>
      <c r="G15" s="4">
        <v>8</v>
      </c>
      <c r="H15" s="287">
        <f>IF(入力シート!O11="",0,入力シート!O11&amp;" "&amp;入力シート!Q11)</f>
        <v>0</v>
      </c>
      <c r="I15" s="289"/>
      <c r="J15" s="120" t="str">
        <f>IF(入力シート!R11="","","〇")</f>
        <v/>
      </c>
      <c r="K15" s="117" t="str">
        <f>IF(入力シート!S11="","","〇")</f>
        <v/>
      </c>
      <c r="L15" s="117" t="str">
        <f>IF(入力シート!T11="","","〇")</f>
        <v/>
      </c>
    </row>
    <row r="16" spans="1:15" ht="24" customHeight="1">
      <c r="A16" s="4">
        <v>9</v>
      </c>
      <c r="B16" s="287">
        <f>IF(入力シート!I12="",0,入力シート!I12&amp;" "&amp;入力シート!K12)</f>
        <v>0</v>
      </c>
      <c r="C16" s="288"/>
      <c r="D16" s="117" t="str">
        <f>IF(入力シート!L12="","","〇")</f>
        <v/>
      </c>
      <c r="E16" s="117" t="str">
        <f>IF(入力シート!M12="","","〇")</f>
        <v/>
      </c>
      <c r="F16" s="117" t="str">
        <f>IF(入力シート!N12="","","〇")</f>
        <v/>
      </c>
      <c r="G16" s="4">
        <v>9</v>
      </c>
      <c r="H16" s="287">
        <f>IF(入力シート!O12="",0,入力シート!O12&amp;" "&amp;入力シート!Q12)</f>
        <v>0</v>
      </c>
      <c r="I16" s="289"/>
      <c r="J16" s="120" t="str">
        <f>IF(入力シート!R12="","","〇")</f>
        <v/>
      </c>
      <c r="K16" s="117" t="str">
        <f>IF(入力シート!S12="","","〇")</f>
        <v/>
      </c>
      <c r="L16" s="117" t="str">
        <f>IF(入力シート!T12="","","〇")</f>
        <v/>
      </c>
    </row>
    <row r="17" spans="1:12" ht="24" customHeight="1">
      <c r="A17" s="4">
        <v>10</v>
      </c>
      <c r="B17" s="287">
        <f>IF(入力シート!I13="",0,入力シート!I13&amp;" "&amp;入力シート!K13)</f>
        <v>0</v>
      </c>
      <c r="C17" s="288"/>
      <c r="D17" s="117" t="str">
        <f>IF(入力シート!L13="","","〇")</f>
        <v/>
      </c>
      <c r="E17" s="117" t="str">
        <f>IF(入力シート!M13="","","〇")</f>
        <v/>
      </c>
      <c r="F17" s="117" t="str">
        <f>IF(入力シート!N13="","","〇")</f>
        <v/>
      </c>
      <c r="G17" s="4">
        <v>10</v>
      </c>
      <c r="H17" s="287">
        <f>IF(入力シート!O13="",0,入力シート!O13&amp;" "&amp;入力シート!Q13)</f>
        <v>0</v>
      </c>
      <c r="I17" s="289"/>
      <c r="J17" s="120" t="str">
        <f>IF(入力シート!R13="","","〇")</f>
        <v/>
      </c>
      <c r="K17" s="117" t="str">
        <f>IF(入力シート!S13="","","〇")</f>
        <v/>
      </c>
      <c r="L17" s="117" t="str">
        <f>IF(入力シート!T13="","","〇")</f>
        <v/>
      </c>
    </row>
    <row r="18" spans="1:12" ht="24" customHeight="1">
      <c r="A18" s="188">
        <v>11</v>
      </c>
      <c r="B18" s="287">
        <f>IF(入力シート!I14="",0,入力シート!I14&amp;" "&amp;入力シート!K14)</f>
        <v>0</v>
      </c>
      <c r="C18" s="288"/>
      <c r="D18" s="117" t="str">
        <f>IF(入力シート!L14="","","〇")</f>
        <v/>
      </c>
      <c r="E18" s="117" t="str">
        <f>IF(入力シート!M14="","","〇")</f>
        <v/>
      </c>
      <c r="F18" s="117" t="str">
        <f>IF(入力シート!N14="","","〇")</f>
        <v/>
      </c>
      <c r="G18" s="188">
        <v>11</v>
      </c>
      <c r="H18" s="287">
        <f>IF(入力シート!O14="",0,入力シート!O14&amp;" "&amp;入力シート!Q14)</f>
        <v>0</v>
      </c>
      <c r="I18" s="289"/>
      <c r="J18" s="120" t="str">
        <f>IF(入力シート!R14="","","〇")</f>
        <v/>
      </c>
      <c r="K18" s="117" t="str">
        <f>IF(入力シート!S14="","","〇")</f>
        <v/>
      </c>
      <c r="L18" s="117" t="str">
        <f>IF(入力シート!T14="","","〇")</f>
        <v/>
      </c>
    </row>
    <row r="19" spans="1:12" ht="24" customHeight="1">
      <c r="A19" s="188">
        <v>12</v>
      </c>
      <c r="B19" s="287">
        <f>IF(入力シート!I15="",0,入力シート!I15&amp;" "&amp;入力シート!K15)</f>
        <v>0</v>
      </c>
      <c r="C19" s="288"/>
      <c r="D19" s="117" t="str">
        <f>IF(入力シート!L15="","","〇")</f>
        <v/>
      </c>
      <c r="E19" s="117" t="str">
        <f>IF(入力シート!M15="","","〇")</f>
        <v/>
      </c>
      <c r="F19" s="117" t="str">
        <f>IF(入力シート!N15="","","〇")</f>
        <v/>
      </c>
      <c r="G19" s="188">
        <v>12</v>
      </c>
      <c r="H19" s="287">
        <f>IF(入力シート!O15="",0,入力シート!O15&amp;" "&amp;入力シート!Q15)</f>
        <v>0</v>
      </c>
      <c r="I19" s="289"/>
      <c r="J19" s="120" t="str">
        <f>IF(入力シート!R15="","","〇")</f>
        <v/>
      </c>
      <c r="K19" s="117" t="str">
        <f>IF(入力シート!S15="","","〇")</f>
        <v/>
      </c>
      <c r="L19" s="117" t="str">
        <f>IF(入力シート!T15="","","〇")</f>
        <v/>
      </c>
    </row>
    <row r="20" spans="1:12" ht="24" customHeight="1">
      <c r="A20" s="188">
        <v>13</v>
      </c>
      <c r="B20" s="287">
        <f>IF(入力シート!I16="",0,入力シート!I16&amp;" "&amp;入力シート!K16)</f>
        <v>0</v>
      </c>
      <c r="C20" s="288"/>
      <c r="D20" s="117" t="str">
        <f>IF(入力シート!L16="","","〇")</f>
        <v/>
      </c>
      <c r="E20" s="117" t="str">
        <f>IF(入力シート!M16="","","〇")</f>
        <v/>
      </c>
      <c r="F20" s="117" t="str">
        <f>IF(入力シート!N16="","","〇")</f>
        <v/>
      </c>
      <c r="G20" s="188">
        <v>13</v>
      </c>
      <c r="H20" s="287">
        <f>IF(入力シート!O16="",0,入力シート!O16&amp;" "&amp;入力シート!Q16)</f>
        <v>0</v>
      </c>
      <c r="I20" s="289"/>
      <c r="J20" s="120" t="str">
        <f>IF(入力シート!R16="","","〇")</f>
        <v/>
      </c>
      <c r="K20" s="117" t="str">
        <f>IF(入力シート!S16="","","〇")</f>
        <v/>
      </c>
      <c r="L20" s="117" t="str">
        <f>IF(入力シート!T16="","","〇")</f>
        <v/>
      </c>
    </row>
    <row r="21" spans="1:12" ht="24" customHeight="1">
      <c r="A21" s="188">
        <v>14</v>
      </c>
      <c r="B21" s="287">
        <f>IF(入力シート!I17="",0,入力シート!I17&amp;" "&amp;入力シート!K17)</f>
        <v>0</v>
      </c>
      <c r="C21" s="288"/>
      <c r="D21" s="117" t="str">
        <f>IF(入力シート!L17="","","〇")</f>
        <v/>
      </c>
      <c r="E21" s="117" t="str">
        <f>IF(入力シート!M17="","","〇")</f>
        <v/>
      </c>
      <c r="F21" s="117" t="str">
        <f>IF(入力シート!N17="","","〇")</f>
        <v/>
      </c>
      <c r="G21" s="188">
        <v>14</v>
      </c>
      <c r="H21" s="287">
        <f>IF(入力シート!O17="",0,入力シート!O17&amp;" "&amp;入力シート!Q17)</f>
        <v>0</v>
      </c>
      <c r="I21" s="289"/>
      <c r="J21" s="120" t="str">
        <f>IF(入力シート!R17="","","〇")</f>
        <v/>
      </c>
      <c r="K21" s="117" t="str">
        <f>IF(入力シート!S17="","","〇")</f>
        <v/>
      </c>
      <c r="L21" s="117" t="str">
        <f>IF(入力シート!T17="","","〇")</f>
        <v/>
      </c>
    </row>
    <row r="22" spans="1:12" ht="24" customHeight="1">
      <c r="A22" s="188">
        <v>15</v>
      </c>
      <c r="B22" s="287">
        <f>IF(入力シート!I18="",0,入力シート!I18&amp;" "&amp;入力シート!K18)</f>
        <v>0</v>
      </c>
      <c r="C22" s="288"/>
      <c r="D22" s="117" t="str">
        <f>IF(入力シート!L18="","","〇")</f>
        <v/>
      </c>
      <c r="E22" s="117" t="str">
        <f>IF(入力シート!M18="","","〇")</f>
        <v/>
      </c>
      <c r="F22" s="117" t="str">
        <f>IF(入力シート!N18="","","〇")</f>
        <v/>
      </c>
      <c r="G22" s="188">
        <v>15</v>
      </c>
      <c r="H22" s="287">
        <f>IF(入力シート!O18="",0,入力シート!O18&amp;" "&amp;入力シート!Q18)</f>
        <v>0</v>
      </c>
      <c r="I22" s="289"/>
      <c r="J22" s="121" t="str">
        <f>IF(入力シート!R18="","","〇")</f>
        <v/>
      </c>
      <c r="K22" s="117" t="str">
        <f>IF(入力シート!S18="","","〇")</f>
        <v/>
      </c>
      <c r="L22" s="117" t="str">
        <f>IF(入力シート!T18="","","〇")</f>
        <v/>
      </c>
    </row>
    <row r="23" spans="1:12" ht="24" customHeight="1">
      <c r="A23" s="4">
        <v>16</v>
      </c>
      <c r="B23" s="287">
        <f>IF(入力シート!I19="",0,入力シート!I19&amp;" "&amp;入力シート!K19)</f>
        <v>0</v>
      </c>
      <c r="C23" s="288"/>
      <c r="D23" s="117" t="str">
        <f>IF(入力シート!L19="","","〇")</f>
        <v/>
      </c>
      <c r="E23" s="117" t="str">
        <f>IF(入力シート!M19="","","〇")</f>
        <v/>
      </c>
      <c r="F23" s="117" t="str">
        <f>IF(入力シート!N19="","","〇")</f>
        <v/>
      </c>
      <c r="G23" s="4">
        <v>16</v>
      </c>
      <c r="H23" s="287">
        <f>IF(入力シート!O19="",0,入力シート!O19&amp;" "&amp;入力シート!Q19)</f>
        <v>0</v>
      </c>
      <c r="I23" s="289"/>
      <c r="J23" s="120" t="str">
        <f>IF(入力シート!R19="","","〇")</f>
        <v/>
      </c>
      <c r="K23" s="117" t="str">
        <f>IF(入力シート!S19="","","〇")</f>
        <v/>
      </c>
      <c r="L23" s="117" t="str">
        <f>IF(入力シート!T19="","","〇")</f>
        <v/>
      </c>
    </row>
    <row r="24" spans="1:12" ht="24" customHeight="1">
      <c r="A24" s="4">
        <v>17</v>
      </c>
      <c r="B24" s="287">
        <f>IF(入力シート!I20="",0,入力シート!I20&amp;" "&amp;入力シート!K20)</f>
        <v>0</v>
      </c>
      <c r="C24" s="288"/>
      <c r="D24" s="117" t="str">
        <f>IF(入力シート!L20="","","〇")</f>
        <v/>
      </c>
      <c r="E24" s="117" t="str">
        <f>IF(入力シート!M20="","","〇")</f>
        <v/>
      </c>
      <c r="F24" s="117" t="str">
        <f>IF(入力シート!N20="","","〇")</f>
        <v/>
      </c>
      <c r="G24" s="4">
        <v>17</v>
      </c>
      <c r="H24" s="287">
        <f>IF(入力シート!O20="",0,入力シート!O20&amp;" "&amp;入力シート!Q20)</f>
        <v>0</v>
      </c>
      <c r="I24" s="289"/>
      <c r="J24" s="120" t="str">
        <f>IF(入力シート!R20="","","〇")</f>
        <v/>
      </c>
      <c r="K24" s="117" t="str">
        <f>IF(入力シート!S20="","","〇")</f>
        <v/>
      </c>
      <c r="L24" s="117" t="str">
        <f>IF(入力シート!T20="","","〇")</f>
        <v/>
      </c>
    </row>
    <row r="25" spans="1:12" ht="24" customHeight="1">
      <c r="A25" s="4">
        <v>18</v>
      </c>
      <c r="B25" s="287">
        <f>IF(入力シート!I21="",0,入力シート!I21&amp;" "&amp;入力シート!K21)</f>
        <v>0</v>
      </c>
      <c r="C25" s="288"/>
      <c r="D25" s="117" t="str">
        <f>IF(入力シート!L21="","","〇")</f>
        <v/>
      </c>
      <c r="E25" s="117" t="str">
        <f>IF(入力シート!M21="","","〇")</f>
        <v/>
      </c>
      <c r="F25" s="117" t="str">
        <f>IF(入力シート!N21="","","〇")</f>
        <v/>
      </c>
      <c r="G25" s="4">
        <v>18</v>
      </c>
      <c r="H25" s="287">
        <f>IF(入力シート!O21="",0,入力シート!O21&amp;" "&amp;入力シート!Q21)</f>
        <v>0</v>
      </c>
      <c r="I25" s="289"/>
      <c r="J25" s="120" t="str">
        <f>IF(入力シート!R21="","","〇")</f>
        <v/>
      </c>
      <c r="K25" s="117" t="str">
        <f>IF(入力シート!S21="","","〇")</f>
        <v/>
      </c>
      <c r="L25" s="117" t="str">
        <f>IF(入力シート!T21="","","〇")</f>
        <v/>
      </c>
    </row>
    <row r="26" spans="1:12" ht="24" customHeight="1">
      <c r="A26" s="4">
        <v>19</v>
      </c>
      <c r="B26" s="287">
        <f>IF(入力シート!I22="",0,入力シート!I22&amp;" "&amp;入力シート!K22)</f>
        <v>0</v>
      </c>
      <c r="C26" s="288"/>
      <c r="D26" s="117" t="str">
        <f>IF(入力シート!L22="","","〇")</f>
        <v/>
      </c>
      <c r="E26" s="117" t="str">
        <f>IF(入力シート!M22="","","〇")</f>
        <v/>
      </c>
      <c r="F26" s="117" t="str">
        <f>IF(入力シート!N22="","","〇")</f>
        <v/>
      </c>
      <c r="G26" s="4">
        <v>19</v>
      </c>
      <c r="H26" s="287">
        <f>IF(入力シート!O22="",0,入力シート!O22&amp;" "&amp;入力シート!Q22)</f>
        <v>0</v>
      </c>
      <c r="I26" s="289"/>
      <c r="J26" s="120" t="str">
        <f>IF(入力シート!R22="","","〇")</f>
        <v/>
      </c>
      <c r="K26" s="117" t="str">
        <f>IF(入力シート!S22="","","〇")</f>
        <v/>
      </c>
      <c r="L26" s="117" t="str">
        <f>IF(入力シート!T22="","","〇")</f>
        <v/>
      </c>
    </row>
    <row r="27" spans="1:12" ht="24" customHeight="1">
      <c r="A27" s="4">
        <v>20</v>
      </c>
      <c r="B27" s="287">
        <f>IF(入力シート!I23="",0,入力シート!I23&amp;" "&amp;入力シート!K23)</f>
        <v>0</v>
      </c>
      <c r="C27" s="288"/>
      <c r="D27" s="117" t="str">
        <f>IF(入力シート!L23="","","〇")</f>
        <v/>
      </c>
      <c r="E27" s="117" t="str">
        <f>IF(入力シート!M23="","","〇")</f>
        <v/>
      </c>
      <c r="F27" s="117" t="str">
        <f>IF(入力シート!N23="","","〇")</f>
        <v/>
      </c>
      <c r="G27" s="4">
        <v>20</v>
      </c>
      <c r="H27" s="287">
        <f>IF(入力シート!O23="",0,入力シート!O23&amp;" "&amp;入力シート!Q23)</f>
        <v>0</v>
      </c>
      <c r="I27" s="289"/>
      <c r="J27" s="121" t="str">
        <f>IF(入力シート!R23="","","〇")</f>
        <v/>
      </c>
      <c r="K27" s="117" t="str">
        <f>IF(入力シート!S23="","","〇")</f>
        <v/>
      </c>
      <c r="L27" s="117" t="str">
        <f>IF(入力シート!T23="","","〇")</f>
        <v/>
      </c>
    </row>
    <row r="28" spans="1:12" ht="24" customHeight="1">
      <c r="A28" s="2" t="s">
        <v>227</v>
      </c>
      <c r="B28" s="48"/>
      <c r="C28" s="48"/>
      <c r="D28" s="46"/>
      <c r="E28" s="48"/>
      <c r="F28" s="51"/>
      <c r="G28" s="51"/>
      <c r="H28" s="51"/>
      <c r="I28" s="51"/>
      <c r="J28" s="46"/>
      <c r="K28" s="51"/>
      <c r="L28" s="51"/>
    </row>
    <row r="29" spans="1:12" ht="12.75" customHeight="1">
      <c r="B29" s="1"/>
      <c r="C29" s="48"/>
      <c r="D29" s="46"/>
      <c r="E29" s="48"/>
      <c r="F29" s="48"/>
      <c r="G29" s="48"/>
      <c r="H29" s="1"/>
      <c r="I29" s="1"/>
      <c r="J29" s="1"/>
      <c r="K29" s="48"/>
      <c r="L29" s="48"/>
    </row>
    <row r="30" spans="1:12" ht="24" customHeight="1">
      <c r="B30" s="3" t="s">
        <v>179</v>
      </c>
      <c r="C30" s="48"/>
      <c r="D30" s="46"/>
      <c r="E30" s="48"/>
      <c r="F30" s="48"/>
      <c r="G30" s="48"/>
      <c r="H30" s="291">
        <f>入力シート!$E$5</f>
        <v>0</v>
      </c>
      <c r="I30" s="291"/>
      <c r="J30" s="52"/>
      <c r="K30" s="48"/>
      <c r="L30" s="48"/>
    </row>
    <row r="31" spans="1:12" ht="23.25" customHeight="1">
      <c r="B31" s="292">
        <f>B4</f>
        <v>0</v>
      </c>
      <c r="C31" s="292"/>
      <c r="D31" s="292"/>
      <c r="E31" s="292"/>
      <c r="F31" s="122" t="s">
        <v>228</v>
      </c>
      <c r="G31" s="293" t="str">
        <f>入力シート!$C$7</f>
        <v/>
      </c>
      <c r="H31" s="293"/>
      <c r="I31" s="293"/>
      <c r="J31" s="123" t="s">
        <v>229</v>
      </c>
      <c r="K31" s="54"/>
      <c r="L31" s="1"/>
    </row>
    <row r="32" spans="1:12" ht="19.5" customHeigh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8.75">
      <c r="A33" s="55" t="s">
        <v>180</v>
      </c>
      <c r="C33" s="185">
        <f>COUNTA(入力シート!I4:I18)</f>
        <v>0</v>
      </c>
      <c r="D33" s="294">
        <v>550</v>
      </c>
      <c r="E33" s="294"/>
      <c r="F33" s="184" t="s">
        <v>308</v>
      </c>
      <c r="G33" s="286">
        <f>C33*D33</f>
        <v>0</v>
      </c>
      <c r="H33" s="286"/>
      <c r="I33" s="1"/>
      <c r="J33" s="55" t="s">
        <v>182</v>
      </c>
      <c r="K33" s="1"/>
    </row>
    <row r="34" spans="1:12" ht="23.25" customHeight="1">
      <c r="A34" s="55" t="s">
        <v>181</v>
      </c>
      <c r="C34" s="185">
        <f>COUNTA(入力シート!O4:O18)</f>
        <v>0</v>
      </c>
      <c r="D34" s="294">
        <v>550</v>
      </c>
      <c r="E34" s="294"/>
      <c r="F34" s="184" t="s">
        <v>308</v>
      </c>
      <c r="G34" s="286">
        <f>C34*D34</f>
        <v>0</v>
      </c>
      <c r="H34" s="286"/>
      <c r="J34" s="286">
        <f>SUM(G33,G34)</f>
        <v>0</v>
      </c>
      <c r="K34" s="286"/>
      <c r="L34" s="286"/>
    </row>
    <row r="35" spans="1:12" ht="13.5" customHeight="1">
      <c r="A35" s="55"/>
      <c r="B35" s="184"/>
      <c r="C35" s="184"/>
      <c r="D35" s="46"/>
      <c r="E35" s="184"/>
      <c r="F35" s="184"/>
      <c r="J35" s="184"/>
      <c r="K35" s="184"/>
      <c r="L35" s="1"/>
    </row>
    <row r="36" spans="1:12" ht="15">
      <c r="B36" s="46"/>
      <c r="C36" s="46"/>
      <c r="D36" s="46"/>
      <c r="E36" s="46"/>
      <c r="F36" s="46"/>
      <c r="G36" s="46"/>
      <c r="I36" s="46"/>
      <c r="J36" s="46"/>
      <c r="K36" s="46"/>
      <c r="L36" s="130" t="s">
        <v>183</v>
      </c>
    </row>
    <row r="37" spans="1:12" ht="17.25" customHeight="1">
      <c r="B37" s="3" t="s">
        <v>184</v>
      </c>
      <c r="C37" s="54"/>
      <c r="D37" s="53"/>
      <c r="E37" s="54"/>
      <c r="F37" s="1"/>
      <c r="H37" s="1"/>
      <c r="I37" s="1"/>
      <c r="J37" s="1"/>
      <c r="K37" s="1"/>
      <c r="L37" s="1"/>
    </row>
    <row r="38" spans="1:12" ht="22.5" customHeight="1">
      <c r="B38" s="56" t="s">
        <v>77</v>
      </c>
      <c r="C38" s="290">
        <f>入力シート!$C$11</f>
        <v>0</v>
      </c>
      <c r="D38" s="290"/>
      <c r="E38" s="290"/>
      <c r="F38" s="290"/>
      <c r="H38" s="56" t="s">
        <v>78</v>
      </c>
      <c r="I38" s="290">
        <f>入力シート!$E$11</f>
        <v>0</v>
      </c>
      <c r="J38" s="290"/>
      <c r="K38" s="290"/>
      <c r="L38" s="290"/>
    </row>
  </sheetData>
  <mergeCells count="57">
    <mergeCell ref="A2:L2"/>
    <mergeCell ref="F4:G4"/>
    <mergeCell ref="B8:C8"/>
    <mergeCell ref="H8:I8"/>
    <mergeCell ref="B9:C9"/>
    <mergeCell ref="H9:I9"/>
    <mergeCell ref="B7:C7"/>
    <mergeCell ref="H7:I7"/>
    <mergeCell ref="B4:E4"/>
    <mergeCell ref="H4:J4"/>
    <mergeCell ref="B5:J5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23:C23"/>
    <mergeCell ref="H23:I23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4:C24"/>
    <mergeCell ref="H24:I24"/>
    <mergeCell ref="B25:C25"/>
    <mergeCell ref="H25:I25"/>
    <mergeCell ref="B26:C26"/>
    <mergeCell ref="H26:I26"/>
    <mergeCell ref="J34:L34"/>
    <mergeCell ref="B27:C27"/>
    <mergeCell ref="H27:I27"/>
    <mergeCell ref="C38:F38"/>
    <mergeCell ref="I38:L38"/>
    <mergeCell ref="H30:I30"/>
    <mergeCell ref="B31:E31"/>
    <mergeCell ref="G31:I31"/>
    <mergeCell ref="D33:E33"/>
    <mergeCell ref="G33:H33"/>
    <mergeCell ref="G34:H34"/>
    <mergeCell ref="D34:E34"/>
  </mergeCells>
  <phoneticPr fontId="1"/>
  <printOptions horizontalCentered="1"/>
  <pageMargins left="0.59055118110236227" right="0.19685039370078741" top="0.35433070866141736" bottom="0.35433070866141736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83"/>
  <sheetViews>
    <sheetView showGridLines="0" topLeftCell="A4" zoomScaleNormal="100" workbookViewId="0">
      <selection activeCell="C6" sqref="C6"/>
    </sheetView>
  </sheetViews>
  <sheetFormatPr defaultColWidth="9" defaultRowHeight="14.25"/>
  <cols>
    <col min="1" max="1" width="2.625" style="6" customWidth="1"/>
    <col min="2" max="2" width="9" style="6"/>
    <col min="3" max="3" width="21.625" style="6" customWidth="1"/>
    <col min="4" max="4" width="9" style="6"/>
    <col min="5" max="5" width="9.875" style="6" customWidth="1"/>
    <col min="6" max="6" width="28.625" style="6" customWidth="1"/>
    <col min="7" max="8" width="2.625" style="6" customWidth="1"/>
    <col min="9" max="9" width="9" style="6"/>
    <col min="10" max="10" width="21.625" style="6" customWidth="1"/>
    <col min="11" max="11" width="9" style="6"/>
    <col min="12" max="12" width="9.875" style="6" customWidth="1"/>
    <col min="13" max="13" width="28.625" style="6" customWidth="1"/>
    <col min="14" max="14" width="2.625" style="6" customWidth="1"/>
    <col min="15" max="17" width="9" style="6"/>
    <col min="18" max="18" width="14.375" style="6" bestFit="1" customWidth="1"/>
    <col min="19" max="16384" width="9" style="6"/>
  </cols>
  <sheetData>
    <row r="2" spans="2:20" ht="24.95" customHeight="1">
      <c r="B2" s="134" t="s">
        <v>168</v>
      </c>
      <c r="C2" s="141">
        <f>入力シート!$C$6</f>
        <v>0</v>
      </c>
      <c r="D2" s="139"/>
      <c r="F2" s="187" t="s">
        <v>271</v>
      </c>
      <c r="I2" s="134" t="s">
        <v>168</v>
      </c>
      <c r="J2" s="141">
        <f>C2</f>
        <v>0</v>
      </c>
      <c r="K2" s="139"/>
      <c r="M2" s="187" t="s">
        <v>272</v>
      </c>
    </row>
    <row r="3" spans="2:20" ht="24.95" customHeight="1"/>
    <row r="4" spans="2:20" ht="28.5">
      <c r="B4" s="132" t="s">
        <v>240</v>
      </c>
      <c r="C4" s="134" t="s">
        <v>311</v>
      </c>
      <c r="D4" s="132" t="s">
        <v>238</v>
      </c>
      <c r="E4" s="132" t="s">
        <v>239</v>
      </c>
      <c r="F4" s="134" t="s">
        <v>244</v>
      </c>
      <c r="I4" s="132" t="s">
        <v>240</v>
      </c>
      <c r="J4" s="134" t="s">
        <v>311</v>
      </c>
      <c r="K4" s="132" t="s">
        <v>238</v>
      </c>
      <c r="L4" s="132" t="s">
        <v>239</v>
      </c>
      <c r="M4" s="134" t="s">
        <v>244</v>
      </c>
      <c r="R4" s="273" t="s">
        <v>243</v>
      </c>
      <c r="S4" s="273" t="s">
        <v>241</v>
      </c>
      <c r="T4" s="273" t="s">
        <v>242</v>
      </c>
    </row>
    <row r="5" spans="2:20" ht="20.100000000000001" customHeight="1">
      <c r="B5" s="310" t="e">
        <f>VLOOKUP(入力シート!$A$6,学校情報!$A$4:$H$21,6)</f>
        <v>#N/A</v>
      </c>
      <c r="C5" s="137" t="str">
        <f>IF(ISERROR(INDEX(入力シート!$I$4:$K$23,個人組合せ用!$S5,1)),"－",INDEX(入力シート!$I$4:$K$23,個人組合せ用!$S5,1)&amp;INDEX(入力シート!$I$4:$K$23,個人組合せ用!$S5,3))</f>
        <v>－</v>
      </c>
      <c r="D5" s="135"/>
      <c r="E5" s="135"/>
      <c r="F5" s="135"/>
      <c r="I5" s="310" t="e">
        <f>B5</f>
        <v>#N/A</v>
      </c>
      <c r="J5" s="137" t="str">
        <f>IF(ISERROR(INDEX(入力シート!$O$4:$Q$23,個人組合せ用!$T5,1)),"－",INDEX(入力シート!$O$4:$Q$23,個人組合せ用!$T5,1)&amp;INDEX(入力シート!$O$4:$Q$23,個人組合せ用!$T5,3))</f>
        <v>－</v>
      </c>
      <c r="K5" s="135"/>
      <c r="L5" s="135"/>
      <c r="M5" s="135"/>
      <c r="R5" s="273" t="s">
        <v>132</v>
      </c>
      <c r="S5" s="274" t="e">
        <f>MATCH($R5,入力シート!$M$4:$M$23,0)</f>
        <v>#N/A</v>
      </c>
      <c r="T5" s="274" t="e">
        <f>MATCH($R5,入力シート!$S$4:$S$23,0)</f>
        <v>#N/A</v>
      </c>
    </row>
    <row r="6" spans="2:20" ht="20.100000000000001" customHeight="1">
      <c r="B6" s="311"/>
      <c r="C6" s="138" t="str">
        <f>IF(ISERROR(INDEX(入力シート!$I$4:$K$23,個人組合せ用!$S6,1)),"－",INDEX(入力シート!$I$4:$K$23,個人組合せ用!$S6,1)&amp;INDEX(入力シート!$I$4:$K$23,個人組合せ用!$S6,3))</f>
        <v>－</v>
      </c>
      <c r="D6" s="136"/>
      <c r="E6" s="136"/>
      <c r="F6" s="136"/>
      <c r="I6" s="311"/>
      <c r="J6" s="138" t="str">
        <f>IF(ISERROR(INDEX(入力シート!$O$4:$Q$23,個人組合せ用!$T6,1)),"－",INDEX(入力シート!$O$4:$Q$23,個人組合せ用!$T6,1)&amp;INDEX(入力シート!$O$4:$Q$23,個人組合せ用!$T6,3))</f>
        <v>－</v>
      </c>
      <c r="K6" s="136"/>
      <c r="L6" s="136"/>
      <c r="M6" s="136"/>
      <c r="R6" s="273" t="s">
        <v>133</v>
      </c>
      <c r="S6" s="274" t="e">
        <f>MATCH($R6,入力シート!$M$4:$M$23,0)</f>
        <v>#N/A</v>
      </c>
      <c r="T6" s="274" t="e">
        <f>MATCH($R6,入力シート!$S$4:$S$23,0)</f>
        <v>#N/A</v>
      </c>
    </row>
    <row r="7" spans="2:20" ht="20.100000000000001" customHeight="1">
      <c r="B7" s="310" t="e">
        <f>B5+1</f>
        <v>#N/A</v>
      </c>
      <c r="C7" s="137" t="str">
        <f>IF(ISERROR(INDEX(入力シート!$I$4:$K$23,個人組合せ用!$S7,1)),"－",INDEX(入力シート!$I$4:$K$23,個人組合せ用!$S7,1)&amp;INDEX(入力シート!$I$4:$K$23,個人組合せ用!$S7,3))</f>
        <v>－</v>
      </c>
      <c r="D7" s="135"/>
      <c r="E7" s="135"/>
      <c r="F7" s="135"/>
      <c r="I7" s="310" t="e">
        <f>I5+1</f>
        <v>#N/A</v>
      </c>
      <c r="J7" s="137" t="str">
        <f>IF(ISERROR(INDEX(入力シート!$O$4:$Q$23,個人組合せ用!$T7,1)),"－",INDEX(入力シート!$O$4:$Q$23,個人組合せ用!$T7,1)&amp;INDEX(入力シート!$O$4:$Q$23,個人組合せ用!$T7,3))</f>
        <v>－</v>
      </c>
      <c r="K7" s="135"/>
      <c r="L7" s="135"/>
      <c r="M7" s="135"/>
      <c r="R7" s="273" t="s">
        <v>120</v>
      </c>
      <c r="S7" s="274" t="e">
        <f>MATCH($R7,入力シート!$M$4:$M$23,0)</f>
        <v>#N/A</v>
      </c>
      <c r="T7" s="274" t="e">
        <f>MATCH($R7,入力シート!$S$4:$S$23,0)</f>
        <v>#N/A</v>
      </c>
    </row>
    <row r="8" spans="2:20" ht="20.100000000000001" customHeight="1">
      <c r="B8" s="311"/>
      <c r="C8" s="138" t="str">
        <f>IF(ISERROR(INDEX(入力シート!$I$4:$K$23,個人組合せ用!$S8,1)),"－",INDEX(入力シート!$I$4:$K$23,個人組合せ用!$S8,1)&amp;INDEX(入力シート!$I$4:$K$23,個人組合せ用!$S8,3))</f>
        <v>－</v>
      </c>
      <c r="D8" s="136"/>
      <c r="E8" s="136"/>
      <c r="F8" s="136"/>
      <c r="I8" s="311"/>
      <c r="J8" s="138" t="str">
        <f>IF(ISERROR(INDEX(入力シート!$O$4:$Q$23,個人組合せ用!$T8,1)),"－",INDEX(入力シート!$O$4:$Q$23,個人組合せ用!$T8,1)&amp;INDEX(入力シート!$O$4:$Q$23,個人組合せ用!$T8,3))</f>
        <v>－</v>
      </c>
      <c r="K8" s="136"/>
      <c r="L8" s="136"/>
      <c r="M8" s="136"/>
      <c r="R8" s="273" t="s">
        <v>122</v>
      </c>
      <c r="S8" s="274" t="e">
        <f>MATCH($R8,入力シート!$M$4:$M$23,0)</f>
        <v>#N/A</v>
      </c>
      <c r="T8" s="274" t="e">
        <f>MATCH($R8,入力シート!$S$4:$S$23,0)</f>
        <v>#N/A</v>
      </c>
    </row>
    <row r="9" spans="2:20" ht="20.100000000000001" customHeight="1">
      <c r="B9" s="310" t="e">
        <f>B7+1</f>
        <v>#N/A</v>
      </c>
      <c r="C9" s="137" t="str">
        <f>IF(ISERROR(INDEX(入力シート!$I$4:$K$23,個人組合せ用!$S9,1)),"－",INDEX(入力シート!$I$4:$K$23,個人組合せ用!$S9,1)&amp;INDEX(入力シート!$I$4:$K$23,個人組合せ用!$S9,3))</f>
        <v>－</v>
      </c>
      <c r="D9" s="135"/>
      <c r="E9" s="135"/>
      <c r="F9" s="135"/>
      <c r="I9" s="310" t="e">
        <f>I7+1</f>
        <v>#N/A</v>
      </c>
      <c r="J9" s="137" t="str">
        <f>IF(ISERROR(INDEX(入力シート!$O$4:$Q$23,個人組合せ用!$T9,1)),"－",INDEX(入力シート!$O$4:$Q$23,個人組合せ用!$T9,1)&amp;INDEX(入力シート!$O$4:$Q$23,個人組合せ用!$T9,3))</f>
        <v>－</v>
      </c>
      <c r="K9" s="135"/>
      <c r="L9" s="135"/>
      <c r="M9" s="135"/>
      <c r="R9" s="273" t="s">
        <v>119</v>
      </c>
      <c r="S9" s="274" t="e">
        <f>MATCH($R9,入力シート!$M$4:$M$23,0)</f>
        <v>#N/A</v>
      </c>
      <c r="T9" s="274" t="e">
        <f>MATCH($R9,入力シート!$S$4:$S$23,0)</f>
        <v>#N/A</v>
      </c>
    </row>
    <row r="10" spans="2:20" ht="20.100000000000001" customHeight="1">
      <c r="B10" s="311"/>
      <c r="C10" s="138" t="str">
        <f>IF(ISERROR(INDEX(入力シート!$I$4:$K$23,個人組合せ用!$S10,1)),"－",INDEX(入力シート!$I$4:$K$23,個人組合せ用!$S10,1)&amp;INDEX(入力シート!$I$4:$K$23,個人組合せ用!$S10,3))</f>
        <v>－</v>
      </c>
      <c r="D10" s="136"/>
      <c r="E10" s="136"/>
      <c r="F10" s="136"/>
      <c r="I10" s="311"/>
      <c r="J10" s="138" t="str">
        <f>IF(ISERROR(INDEX(入力シート!$O$4:$Q$23,個人組合せ用!$T10,1)),"－",INDEX(入力シート!$O$4:$Q$23,個人組合せ用!$T10,1)&amp;INDEX(入力シート!$O$4:$Q$23,個人組合せ用!$T10,3))</f>
        <v>－</v>
      </c>
      <c r="K10" s="136"/>
      <c r="L10" s="136"/>
      <c r="M10" s="136"/>
      <c r="R10" s="273" t="s">
        <v>117</v>
      </c>
      <c r="S10" s="274" t="e">
        <f>MATCH($R10,入力シート!$M$4:$M$23,0)</f>
        <v>#N/A</v>
      </c>
      <c r="T10" s="274" t="e">
        <f>MATCH($R10,入力シート!$S$4:$S$23,0)</f>
        <v>#N/A</v>
      </c>
    </row>
    <row r="11" spans="2:20" ht="20.100000000000001" customHeight="1">
      <c r="B11" s="310" t="e">
        <f>B9+1</f>
        <v>#N/A</v>
      </c>
      <c r="C11" s="137" t="str">
        <f>IF(ISERROR(INDEX(入力シート!$I$4:$K$23,個人組合せ用!$S11,1)),"－",INDEX(入力シート!$I$4:$K$23,個人組合せ用!$S11,1)&amp;INDEX(入力シート!$I$4:$K$23,個人組合せ用!$S11,3))</f>
        <v>－</v>
      </c>
      <c r="D11" s="135"/>
      <c r="E11" s="135"/>
      <c r="F11" s="135"/>
      <c r="I11" s="310" t="e">
        <f>I9+1</f>
        <v>#N/A</v>
      </c>
      <c r="J11" s="137" t="str">
        <f>IF(ISERROR(INDEX(入力シート!$O$4:$Q$23,個人組合せ用!$T11,1)),"－",INDEX(入力シート!$O$4:$Q$23,個人組合せ用!$T11,1)&amp;INDEX(入力シート!$O$4:$Q$23,個人組合せ用!$T11,3))</f>
        <v>－</v>
      </c>
      <c r="K11" s="135"/>
      <c r="L11" s="135"/>
      <c r="M11" s="135"/>
      <c r="R11" s="273" t="s">
        <v>136</v>
      </c>
      <c r="S11" s="274" t="e">
        <f>MATCH($R11,入力シート!$M$4:$M$23,0)</f>
        <v>#N/A</v>
      </c>
      <c r="T11" s="274" t="e">
        <f>MATCH($R11,入力シート!$S$4:$S$23,0)</f>
        <v>#N/A</v>
      </c>
    </row>
    <row r="12" spans="2:20" ht="20.100000000000001" customHeight="1">
      <c r="B12" s="311"/>
      <c r="C12" s="138" t="str">
        <f>IF(ISERROR(INDEX(入力シート!$I$4:$K$23,個人組合せ用!$S12,1)),"－",INDEX(入力シート!$I$4:$K$23,個人組合せ用!$S12,1)&amp;INDEX(入力シート!$I$4:$K$23,個人組合せ用!$S12,3))</f>
        <v>－</v>
      </c>
      <c r="D12" s="136"/>
      <c r="E12" s="136"/>
      <c r="F12" s="136"/>
      <c r="I12" s="311"/>
      <c r="J12" s="138" t="str">
        <f>IF(ISERROR(INDEX(入力シート!$O$4:$Q$23,個人組合せ用!$T12,1)),"－",INDEX(入力シート!$O$4:$Q$23,個人組合せ用!$T12,1)&amp;INDEX(入力シート!$O$4:$Q$23,個人組合せ用!$T12,3))</f>
        <v>－</v>
      </c>
      <c r="K12" s="136"/>
      <c r="L12" s="136"/>
      <c r="M12" s="136"/>
      <c r="R12" s="273" t="s">
        <v>135</v>
      </c>
      <c r="S12" s="274" t="e">
        <f>MATCH($R12,入力シート!$M$4:$M$23,0)</f>
        <v>#N/A</v>
      </c>
      <c r="T12" s="274" t="e">
        <f>MATCH($R12,入力シート!$S$4:$S$23,0)</f>
        <v>#N/A</v>
      </c>
    </row>
    <row r="13" spans="2:20" ht="20.100000000000001" customHeight="1">
      <c r="B13" s="310" t="e">
        <f>B11+1</f>
        <v>#N/A</v>
      </c>
      <c r="C13" s="137" t="str">
        <f>IF(ISERROR(INDEX(入力シート!$I$4:$K$23,個人組合せ用!$S13,1)),"－",INDEX(入力シート!$I$4:$K$23,個人組合せ用!$S13,1)&amp;INDEX(入力シート!$I$4:$K$23,個人組合せ用!$S13,3))</f>
        <v>－</v>
      </c>
      <c r="D13" s="135"/>
      <c r="E13" s="135"/>
      <c r="F13" s="135"/>
      <c r="I13" s="310" t="e">
        <f>I11+1</f>
        <v>#N/A</v>
      </c>
      <c r="J13" s="137" t="str">
        <f>IF(ISERROR(INDEX(入力シート!$O$4:$Q$23,個人組合せ用!$T13,1)),"－",INDEX(入力シート!$O$4:$Q$23,個人組合せ用!$T13,1)&amp;INDEX(入力シート!$O$4:$Q$23,個人組合せ用!$T13,3))</f>
        <v>－</v>
      </c>
      <c r="K13" s="135"/>
      <c r="L13" s="135"/>
      <c r="M13" s="135"/>
      <c r="R13" s="273" t="s">
        <v>128</v>
      </c>
      <c r="S13" s="274" t="e">
        <f>MATCH($R13,入力シート!$M$4:$M$23,0)</f>
        <v>#N/A</v>
      </c>
      <c r="T13" s="274" t="e">
        <f>MATCH($R13,入力シート!$S$4:$S$23,0)</f>
        <v>#N/A</v>
      </c>
    </row>
    <row r="14" spans="2:20" ht="20.100000000000001" customHeight="1">
      <c r="B14" s="311"/>
      <c r="C14" s="138" t="str">
        <f>IF(ISERROR(INDEX(入力シート!$I$4:$K$23,個人組合せ用!$S14,1)),"－",INDEX(入力シート!$I$4:$K$23,個人組合せ用!$S14,1)&amp;INDEX(入力シート!$I$4:$K$23,個人組合せ用!$S14,3))</f>
        <v>－</v>
      </c>
      <c r="D14" s="136"/>
      <c r="E14" s="136"/>
      <c r="F14" s="136"/>
      <c r="I14" s="311"/>
      <c r="J14" s="138" t="str">
        <f>IF(ISERROR(INDEX(入力シート!$O$4:$Q$23,個人組合せ用!$T14,1)),"－",INDEX(入力シート!$O$4:$Q$23,個人組合せ用!$T14,1)&amp;INDEX(入力シート!$O$4:$Q$23,個人組合せ用!$T14,3))</f>
        <v>－</v>
      </c>
      <c r="K14" s="136"/>
      <c r="L14" s="136"/>
      <c r="M14" s="136"/>
      <c r="R14" s="273" t="s">
        <v>130</v>
      </c>
      <c r="S14" s="274" t="e">
        <f>MATCH($R14,入力シート!$M$4:$M$23,0)</f>
        <v>#N/A</v>
      </c>
      <c r="T14" s="274" t="e">
        <f>MATCH($R14,入力シート!$S$4:$S$23,0)</f>
        <v>#N/A</v>
      </c>
    </row>
    <row r="15" spans="2:20" ht="20.100000000000001" customHeight="1">
      <c r="B15" s="310" t="e">
        <f>B13+1</f>
        <v>#N/A</v>
      </c>
      <c r="C15" s="137" t="str">
        <f>IF(ISERROR(INDEX(入力シート!$I$4:$K$23,個人組合せ用!$S15,1)),"－",INDEX(入力シート!$I$4:$K$23,個人組合せ用!$S15,1)&amp;INDEX(入力シート!$I$4:$K$23,個人組合せ用!$S15,3))</f>
        <v>－</v>
      </c>
      <c r="D15" s="135"/>
      <c r="E15" s="135"/>
      <c r="F15" s="135"/>
      <c r="I15" s="310" t="e">
        <f>I13+1</f>
        <v>#N/A</v>
      </c>
      <c r="J15" s="137" t="str">
        <f>IF(ISERROR(INDEX(入力シート!$O$4:$Q$23,個人組合せ用!$T15,1)),"－",INDEX(入力シート!$O$4:$Q$23,個人組合せ用!$T15,1)&amp;INDEX(入力シート!$O$4:$Q$23,個人組合せ用!$T15,3))</f>
        <v>－</v>
      </c>
      <c r="K15" s="135"/>
      <c r="L15" s="135"/>
      <c r="M15" s="135"/>
      <c r="R15" s="273" t="s">
        <v>126</v>
      </c>
      <c r="S15" s="274" t="e">
        <f>MATCH($R15,入力シート!$M$4:$M$23,0)</f>
        <v>#N/A</v>
      </c>
      <c r="T15" s="274" t="e">
        <f>MATCH($R15,入力シート!$S$4:$S$23,0)</f>
        <v>#N/A</v>
      </c>
    </row>
    <row r="16" spans="2:20" ht="20.100000000000001" customHeight="1">
      <c r="B16" s="311"/>
      <c r="C16" s="138" t="str">
        <f>IF(ISERROR(INDEX(入力シート!$I$4:$K$23,個人組合せ用!$S16,1)),"－",INDEX(入力シート!$I$4:$K$23,個人組合せ用!$S16,1)&amp;INDEX(入力シート!$I$4:$K$23,個人組合せ用!$S16,3))</f>
        <v>－</v>
      </c>
      <c r="D16" s="136"/>
      <c r="E16" s="136"/>
      <c r="F16" s="136"/>
      <c r="I16" s="311"/>
      <c r="J16" s="138" t="str">
        <f>IF(ISERROR(INDEX(入力シート!$O$4:$Q$23,個人組合せ用!$T16,1)),"－",INDEX(入力シート!$O$4:$Q$23,個人組合せ用!$T16,1)&amp;INDEX(入力シート!$O$4:$Q$23,個人組合せ用!$T16,3))</f>
        <v>－</v>
      </c>
      <c r="K16" s="136"/>
      <c r="L16" s="136"/>
      <c r="M16" s="136"/>
      <c r="R16" s="273" t="s">
        <v>124</v>
      </c>
      <c r="S16" s="274" t="e">
        <f>MATCH($R16,入力シート!$M$4:$M$23,0)</f>
        <v>#N/A</v>
      </c>
      <c r="T16" s="274" t="e">
        <f>MATCH($R16,入力シート!$S$4:$S$23,0)</f>
        <v>#N/A</v>
      </c>
    </row>
    <row r="17" spans="2:9" ht="23.25" customHeight="1"/>
    <row r="18" spans="2:9">
      <c r="B18" s="6" t="s">
        <v>270</v>
      </c>
      <c r="I18" s="6" t="s">
        <v>270</v>
      </c>
    </row>
    <row r="19" spans="2:9" ht="14.25" customHeight="1">
      <c r="B19" s="140" t="s">
        <v>245</v>
      </c>
      <c r="I19" s="140" t="s">
        <v>245</v>
      </c>
    </row>
    <row r="20" spans="2:9" ht="14.25" customHeight="1">
      <c r="B20" s="140" t="s">
        <v>247</v>
      </c>
      <c r="I20" s="140" t="s">
        <v>247</v>
      </c>
    </row>
    <row r="21" spans="2:9" ht="14.25" customHeight="1">
      <c r="B21" s="140" t="s">
        <v>248</v>
      </c>
      <c r="I21" s="140" t="s">
        <v>248</v>
      </c>
    </row>
    <row r="22" spans="2:9" ht="14.25" customHeight="1">
      <c r="B22" s="140" t="s">
        <v>249</v>
      </c>
      <c r="I22" s="140" t="s">
        <v>249</v>
      </c>
    </row>
    <row r="23" spans="2:9" ht="14.25" customHeight="1">
      <c r="B23" s="140" t="s">
        <v>250</v>
      </c>
      <c r="I23" s="140" t="s">
        <v>250</v>
      </c>
    </row>
    <row r="24" spans="2:9" ht="14.25" customHeight="1">
      <c r="B24" s="140" t="s">
        <v>251</v>
      </c>
      <c r="I24" s="140" t="s">
        <v>251</v>
      </c>
    </row>
    <row r="25" spans="2:9" ht="14.25" customHeight="1">
      <c r="B25" s="140" t="s">
        <v>323</v>
      </c>
      <c r="I25" s="140" t="s">
        <v>323</v>
      </c>
    </row>
    <row r="26" spans="2:9" ht="14.25" customHeight="1">
      <c r="B26" s="140" t="s">
        <v>324</v>
      </c>
      <c r="I26" s="140" t="s">
        <v>324</v>
      </c>
    </row>
    <row r="27" spans="2:9" ht="14.25" customHeight="1">
      <c r="B27" s="140" t="s">
        <v>246</v>
      </c>
      <c r="I27" s="140" t="s">
        <v>246</v>
      </c>
    </row>
    <row r="28" spans="2:9" ht="14.25" customHeight="1">
      <c r="B28" s="140" t="s">
        <v>252</v>
      </c>
      <c r="I28" s="140" t="s">
        <v>252</v>
      </c>
    </row>
    <row r="29" spans="2:9" ht="14.25" customHeight="1">
      <c r="B29" s="140" t="s">
        <v>253</v>
      </c>
      <c r="I29" s="140" t="s">
        <v>253</v>
      </c>
    </row>
    <row r="30" spans="2:9" ht="14.25" customHeight="1">
      <c r="B30" s="140" t="s">
        <v>254</v>
      </c>
      <c r="I30" s="140" t="s">
        <v>254</v>
      </c>
    </row>
    <row r="31" spans="2:9" ht="14.25" customHeight="1">
      <c r="B31" s="140" t="s">
        <v>255</v>
      </c>
      <c r="I31" s="140" t="s">
        <v>255</v>
      </c>
    </row>
    <row r="32" spans="2:9" ht="14.25" customHeight="1">
      <c r="B32" s="140" t="s">
        <v>256</v>
      </c>
      <c r="I32" s="140" t="s">
        <v>256</v>
      </c>
    </row>
    <row r="33" spans="2:20" ht="14.25" customHeight="1">
      <c r="B33" s="140" t="s">
        <v>257</v>
      </c>
      <c r="I33" s="140" t="s">
        <v>257</v>
      </c>
    </row>
    <row r="34" spans="2:20" ht="14.25" customHeight="1">
      <c r="B34" s="140" t="s">
        <v>258</v>
      </c>
      <c r="I34" s="140" t="s">
        <v>258</v>
      </c>
    </row>
    <row r="35" spans="2:20" ht="14.25" customHeight="1">
      <c r="B35" s="140" t="s">
        <v>259</v>
      </c>
      <c r="I35" s="140" t="s">
        <v>259</v>
      </c>
    </row>
    <row r="36" spans="2:20" ht="14.25" customHeight="1">
      <c r="B36" s="140" t="s">
        <v>260</v>
      </c>
      <c r="I36" s="140" t="s">
        <v>260</v>
      </c>
    </row>
    <row r="37" spans="2:20" ht="14.25" customHeight="1">
      <c r="B37" s="140" t="s">
        <v>261</v>
      </c>
      <c r="I37" s="140" t="s">
        <v>261</v>
      </c>
    </row>
    <row r="38" spans="2:20" ht="14.25" customHeight="1">
      <c r="B38" s="140" t="s">
        <v>262</v>
      </c>
      <c r="I38" s="140" t="s">
        <v>262</v>
      </c>
    </row>
    <row r="39" spans="2:20" ht="14.25" customHeight="1">
      <c r="B39" s="140" t="s">
        <v>263</v>
      </c>
      <c r="I39" s="140" t="s">
        <v>263</v>
      </c>
    </row>
    <row r="40" spans="2:20" ht="14.25" customHeight="1">
      <c r="B40" s="140" t="s">
        <v>264</v>
      </c>
      <c r="I40" s="140" t="s">
        <v>264</v>
      </c>
    </row>
    <row r="41" spans="2:20" ht="14.25" customHeight="1">
      <c r="B41" s="140" t="s">
        <v>265</v>
      </c>
      <c r="I41" s="140" t="s">
        <v>265</v>
      </c>
    </row>
    <row r="42" spans="2:20" ht="14.25" customHeight="1">
      <c r="B42" s="140" t="s">
        <v>266</v>
      </c>
      <c r="I42" s="140" t="s">
        <v>266</v>
      </c>
    </row>
    <row r="43" spans="2:20" ht="14.25" customHeight="1">
      <c r="B43" s="140" t="s">
        <v>267</v>
      </c>
      <c r="I43" s="140" t="s">
        <v>267</v>
      </c>
    </row>
    <row r="44" spans="2:20" ht="14.25" customHeight="1">
      <c r="B44" s="140" t="s">
        <v>268</v>
      </c>
      <c r="I44" s="140" t="s">
        <v>268</v>
      </c>
    </row>
    <row r="45" spans="2:20" ht="14.25" customHeight="1">
      <c r="B45" s="140" t="s">
        <v>269</v>
      </c>
      <c r="I45" s="140" t="s">
        <v>269</v>
      </c>
    </row>
    <row r="46" spans="2:20" ht="24.95" customHeight="1">
      <c r="B46" s="134" t="s">
        <v>168</v>
      </c>
      <c r="C46" s="141">
        <f>C2</f>
        <v>0</v>
      </c>
      <c r="D46" s="139"/>
      <c r="F46" s="187" t="s">
        <v>273</v>
      </c>
      <c r="I46" s="134" t="s">
        <v>168</v>
      </c>
      <c r="J46" s="141">
        <f>C46</f>
        <v>0</v>
      </c>
      <c r="K46" s="139"/>
      <c r="M46" s="187" t="s">
        <v>274</v>
      </c>
    </row>
    <row r="47" spans="2:20" ht="24.95" customHeight="1"/>
    <row r="48" spans="2:20" ht="28.5">
      <c r="B48" s="132" t="s">
        <v>240</v>
      </c>
      <c r="C48" s="134" t="s">
        <v>311</v>
      </c>
      <c r="D48" s="132" t="s">
        <v>238</v>
      </c>
      <c r="E48" s="132" t="s">
        <v>239</v>
      </c>
      <c r="F48" s="134" t="s">
        <v>244</v>
      </c>
      <c r="I48" s="132" t="s">
        <v>240</v>
      </c>
      <c r="J48" s="134" t="s">
        <v>311</v>
      </c>
      <c r="K48" s="132" t="s">
        <v>238</v>
      </c>
      <c r="L48" s="132" t="s">
        <v>239</v>
      </c>
      <c r="M48" s="134" t="s">
        <v>244</v>
      </c>
      <c r="R48" s="273" t="s">
        <v>243</v>
      </c>
      <c r="S48" s="273" t="s">
        <v>241</v>
      </c>
      <c r="T48" s="273" t="s">
        <v>242</v>
      </c>
    </row>
    <row r="49" spans="2:20" ht="39.950000000000003" customHeight="1">
      <c r="B49" s="134" t="e">
        <f>B5</f>
        <v>#N/A</v>
      </c>
      <c r="C49" s="133" t="str">
        <f>IF(ISERROR(INDEX(入力シート!$I$4:$K$23,個人組合せ用!$S49,1)),"－",INDEX(入力シート!$I$4:$K$23,個人組合せ用!$S49,1)&amp;INDEX(入力シート!$I$4:$K$23,個人組合せ用!$S49,3))</f>
        <v>－</v>
      </c>
      <c r="D49" s="133"/>
      <c r="E49" s="133"/>
      <c r="F49" s="133"/>
      <c r="I49" s="134" t="e">
        <f>I5</f>
        <v>#N/A</v>
      </c>
      <c r="J49" s="133" t="str">
        <f>IF(ISERROR(INDEX(入力シート!$O$4:$Q$23,個人組合せ用!$T49,1)),"－",INDEX(入力シート!$O$4:$Q$23,個人組合せ用!$T49,1)&amp;INDEX(入力シート!$O$4:$Q$23,個人組合せ用!$T49,3))</f>
        <v>－</v>
      </c>
      <c r="K49" s="133"/>
      <c r="L49" s="133"/>
      <c r="M49" s="133"/>
      <c r="R49" s="273" t="s">
        <v>121</v>
      </c>
      <c r="S49" s="274" t="e">
        <f>MATCH($R49,入力シート!$N$4:$N$23,0)</f>
        <v>#N/A</v>
      </c>
      <c r="T49" s="274" t="e">
        <f>MATCH($R49,入力シート!$T$4:$T$23,0)</f>
        <v>#N/A</v>
      </c>
    </row>
    <row r="50" spans="2:20" ht="39.950000000000003" customHeight="1">
      <c r="B50" s="134" t="e">
        <f>B49+1</f>
        <v>#N/A</v>
      </c>
      <c r="C50" s="133" t="str">
        <f>IF(ISERROR(INDEX(入力シート!$I$4:$K$23,個人組合せ用!$S50,1)),"－",INDEX(入力シート!$I$4:$K$23,個人組合せ用!$S50,1)&amp;INDEX(入力シート!$I$4:$K$23,個人組合せ用!$S50,3))</f>
        <v>－</v>
      </c>
      <c r="D50" s="133"/>
      <c r="E50" s="133"/>
      <c r="F50" s="133"/>
      <c r="I50" s="134" t="e">
        <f>I49+1</f>
        <v>#N/A</v>
      </c>
      <c r="J50" s="133" t="str">
        <f>IF(ISERROR(INDEX(入力シート!$O$4:$Q$23,個人組合せ用!$T50,1)),"－",INDEX(入力シート!$O$4:$Q$23,個人組合せ用!$T50,1)&amp;INDEX(入力シート!$O$4:$Q$23,個人組合せ用!$T50,3))</f>
        <v>－</v>
      </c>
      <c r="K50" s="133"/>
      <c r="L50" s="133"/>
      <c r="M50" s="133"/>
      <c r="R50" s="273" t="s">
        <v>123</v>
      </c>
      <c r="S50" s="274" t="e">
        <f>MATCH($R50,入力シート!$N$4:$N$23,0)</f>
        <v>#N/A</v>
      </c>
      <c r="T50" s="274" t="e">
        <f>MATCH($R50,入力シート!$T$4:$T$23,0)</f>
        <v>#N/A</v>
      </c>
    </row>
    <row r="51" spans="2:20" ht="39.950000000000003" customHeight="1">
      <c r="B51" s="134" t="e">
        <f>B50+1</f>
        <v>#N/A</v>
      </c>
      <c r="C51" s="133" t="str">
        <f>IF(ISERROR(INDEX(入力シート!$I$4:$K$23,個人組合せ用!$S51,1)),"－",INDEX(入力シート!$I$4:$K$23,個人組合せ用!$S51,1)&amp;INDEX(入力シート!$I$4:$K$23,個人組合せ用!$S51,3))</f>
        <v>－</v>
      </c>
      <c r="D51" s="133"/>
      <c r="E51" s="133"/>
      <c r="F51" s="133"/>
      <c r="I51" s="134" t="e">
        <f>I50+1</f>
        <v>#N/A</v>
      </c>
      <c r="J51" s="133" t="str">
        <f>IF(ISERROR(INDEX(入力シート!$O$4:$Q$23,個人組合せ用!$T51,1)),"－",INDEX(入力シート!$O$4:$Q$23,個人組合せ用!$T51,1)&amp;INDEX(入力シート!$O$4:$Q$23,個人組合せ用!$T51,3))</f>
        <v>－</v>
      </c>
      <c r="K51" s="133"/>
      <c r="L51" s="133"/>
      <c r="M51" s="133"/>
      <c r="R51" s="273" t="s">
        <v>125</v>
      </c>
      <c r="S51" s="274" t="e">
        <f>MATCH($R51,入力シート!$N$4:$N$23,0)</f>
        <v>#N/A</v>
      </c>
      <c r="T51" s="274" t="e">
        <f>MATCH($R51,入力シート!$T$4:$T$23,0)</f>
        <v>#N/A</v>
      </c>
    </row>
    <row r="52" spans="2:20" ht="39.950000000000003" customHeight="1">
      <c r="B52" s="134" t="e">
        <f>B51+1</f>
        <v>#N/A</v>
      </c>
      <c r="C52" s="133" t="str">
        <f>IF(ISERROR(INDEX(入力シート!$I$4:$K$23,個人組合せ用!$S52,1)),"－",INDEX(入力シート!$I$4:$K$23,個人組合せ用!$S52,1)&amp;INDEX(入力シート!$I$4:$K$23,個人組合せ用!$S52,3))</f>
        <v>－</v>
      </c>
      <c r="D52" s="133"/>
      <c r="E52" s="133"/>
      <c r="F52" s="133"/>
      <c r="I52" s="134" t="e">
        <f>I51+1</f>
        <v>#N/A</v>
      </c>
      <c r="J52" s="133" t="str">
        <f>IF(ISERROR(INDEX(入力シート!$O$4:$Q$23,個人組合せ用!$T52,1)),"－",INDEX(入力シート!$O$4:$Q$23,個人組合せ用!$T52,1)&amp;INDEX(入力シート!$O$4:$Q$23,個人組合せ用!$T52,3))</f>
        <v>－</v>
      </c>
      <c r="K52" s="133"/>
      <c r="L52" s="133"/>
      <c r="M52" s="133"/>
      <c r="R52" s="273" t="s">
        <v>127</v>
      </c>
      <c r="S52" s="274" t="e">
        <f>MATCH($R52,入力シート!$N$4:$N$23,0)</f>
        <v>#N/A</v>
      </c>
      <c r="T52" s="274" t="e">
        <f>MATCH($R52,入力シート!$T$4:$T$23,0)</f>
        <v>#N/A</v>
      </c>
    </row>
    <row r="53" spans="2:20" ht="39.950000000000003" customHeight="1">
      <c r="B53" s="134" t="e">
        <f>B52+1</f>
        <v>#N/A</v>
      </c>
      <c r="C53" s="133" t="str">
        <f>IF(ISERROR(INDEX(入力シート!$I$4:$K$23,個人組合せ用!$S53,1)),"－",INDEX(入力シート!$I$4:$K$23,個人組合せ用!$S53,1)&amp;INDEX(入力シート!$I$4:$K$23,個人組合せ用!$S53,3))</f>
        <v>－</v>
      </c>
      <c r="D53" s="133"/>
      <c r="E53" s="133"/>
      <c r="F53" s="133"/>
      <c r="I53" s="134" t="e">
        <f>I52+1</f>
        <v>#N/A</v>
      </c>
      <c r="J53" s="133" t="str">
        <f>IF(ISERROR(INDEX(入力シート!$O$4:$Q$23,個人組合せ用!$T53,1)),"－",INDEX(入力シート!$O$4:$Q$23,個人組合せ用!$T53,1)&amp;INDEX(入力シート!$O$4:$Q$23,個人組合せ用!$T53,3))</f>
        <v>－</v>
      </c>
      <c r="K53" s="133"/>
      <c r="L53" s="133"/>
      <c r="M53" s="133"/>
      <c r="R53" s="273" t="s">
        <v>129</v>
      </c>
      <c r="S53" s="274" t="e">
        <f>MATCH($R53,入力シート!$N$4:$N$23,0)</f>
        <v>#N/A</v>
      </c>
      <c r="T53" s="274" t="e">
        <f>MATCH($R53,入力シート!$T$4:$T$23,0)</f>
        <v>#N/A</v>
      </c>
    </row>
    <row r="54" spans="2:20" ht="39.950000000000003" customHeight="1">
      <c r="B54" s="134" t="e">
        <f>B53+1</f>
        <v>#N/A</v>
      </c>
      <c r="C54" s="133" t="str">
        <f>IF(ISERROR(INDEX(入力シート!$I$4:$K$23,個人組合せ用!$S54,1)),"－",INDEX(入力シート!$I$4:$K$23,個人組合せ用!$S54,1)&amp;INDEX(入力シート!$I$4:$K$23,個人組合せ用!$S54,3))</f>
        <v>－</v>
      </c>
      <c r="D54" s="133"/>
      <c r="E54" s="133"/>
      <c r="F54" s="133"/>
      <c r="I54" s="134" t="e">
        <f>I53+1</f>
        <v>#N/A</v>
      </c>
      <c r="J54" s="133" t="str">
        <f>IF(ISERROR(INDEX(入力シート!$O$4:$Q$23,個人組合せ用!$T54,1)),"－",INDEX(入力シート!$O$4:$Q$23,個人組合せ用!$T54,1)&amp;INDEX(入力シート!$O$4:$Q$23,個人組合せ用!$T54,3))</f>
        <v>－</v>
      </c>
      <c r="K54" s="133"/>
      <c r="L54" s="133"/>
      <c r="M54" s="133"/>
      <c r="R54" s="273" t="s">
        <v>131</v>
      </c>
      <c r="S54" s="274" t="e">
        <f>MATCH($R54,入力シート!$N$4:$N$23,0)</f>
        <v>#N/A</v>
      </c>
      <c r="T54" s="274" t="e">
        <f>MATCH($R54,入力シート!$T$4:$T$23,0)</f>
        <v>#N/A</v>
      </c>
    </row>
    <row r="55" spans="2:20" ht="23.25" customHeight="1"/>
    <row r="56" spans="2:20">
      <c r="B56" s="6" t="s">
        <v>270</v>
      </c>
      <c r="I56" s="6" t="s">
        <v>270</v>
      </c>
    </row>
    <row r="57" spans="2:20" ht="14.25" customHeight="1">
      <c r="B57" s="140" t="s">
        <v>245</v>
      </c>
      <c r="I57" s="140" t="s">
        <v>245</v>
      </c>
    </row>
    <row r="58" spans="2:20" ht="14.25" customHeight="1">
      <c r="B58" s="140" t="s">
        <v>247</v>
      </c>
      <c r="I58" s="140" t="s">
        <v>247</v>
      </c>
    </row>
    <row r="59" spans="2:20" ht="14.25" customHeight="1">
      <c r="B59" s="140" t="s">
        <v>248</v>
      </c>
      <c r="I59" s="140" t="s">
        <v>248</v>
      </c>
    </row>
    <row r="60" spans="2:20" ht="14.25" customHeight="1">
      <c r="B60" s="140" t="s">
        <v>249</v>
      </c>
      <c r="I60" s="140" t="s">
        <v>249</v>
      </c>
    </row>
    <row r="61" spans="2:20" ht="14.25" customHeight="1">
      <c r="B61" s="140" t="s">
        <v>250</v>
      </c>
      <c r="I61" s="140" t="s">
        <v>250</v>
      </c>
    </row>
    <row r="62" spans="2:20" ht="14.25" customHeight="1">
      <c r="B62" s="140" t="s">
        <v>251</v>
      </c>
      <c r="I62" s="140" t="s">
        <v>251</v>
      </c>
    </row>
    <row r="63" spans="2:20" ht="14.25" customHeight="1">
      <c r="B63" s="140" t="s">
        <v>323</v>
      </c>
      <c r="I63" s="140" t="s">
        <v>323</v>
      </c>
    </row>
    <row r="64" spans="2:20" ht="14.25" customHeight="1">
      <c r="B64" s="140" t="s">
        <v>324</v>
      </c>
      <c r="I64" s="140" t="s">
        <v>324</v>
      </c>
    </row>
    <row r="65" spans="2:9" ht="14.25" customHeight="1">
      <c r="B65" s="140" t="s">
        <v>246</v>
      </c>
      <c r="I65" s="140" t="s">
        <v>246</v>
      </c>
    </row>
    <row r="66" spans="2:9" ht="14.25" customHeight="1">
      <c r="B66" s="140" t="s">
        <v>252</v>
      </c>
      <c r="I66" s="140" t="s">
        <v>252</v>
      </c>
    </row>
    <row r="67" spans="2:9" ht="14.25" customHeight="1">
      <c r="B67" s="140" t="s">
        <v>253</v>
      </c>
      <c r="I67" s="140" t="s">
        <v>253</v>
      </c>
    </row>
    <row r="68" spans="2:9" ht="14.25" customHeight="1">
      <c r="B68" s="140" t="s">
        <v>254</v>
      </c>
      <c r="I68" s="140" t="s">
        <v>254</v>
      </c>
    </row>
    <row r="69" spans="2:9" ht="14.25" customHeight="1">
      <c r="B69" s="140" t="s">
        <v>255</v>
      </c>
      <c r="I69" s="140" t="s">
        <v>255</v>
      </c>
    </row>
    <row r="70" spans="2:9" ht="14.25" customHeight="1">
      <c r="B70" s="140" t="s">
        <v>256</v>
      </c>
      <c r="I70" s="140" t="s">
        <v>256</v>
      </c>
    </row>
    <row r="71" spans="2:9" ht="14.25" customHeight="1">
      <c r="B71" s="140" t="s">
        <v>257</v>
      </c>
      <c r="I71" s="140" t="s">
        <v>257</v>
      </c>
    </row>
    <row r="72" spans="2:9" ht="14.25" customHeight="1">
      <c r="B72" s="140" t="s">
        <v>258</v>
      </c>
      <c r="I72" s="140" t="s">
        <v>258</v>
      </c>
    </row>
    <row r="73" spans="2:9" ht="14.25" customHeight="1">
      <c r="B73" s="140" t="s">
        <v>259</v>
      </c>
      <c r="I73" s="140" t="s">
        <v>259</v>
      </c>
    </row>
    <row r="74" spans="2:9" ht="14.25" customHeight="1">
      <c r="B74" s="140" t="s">
        <v>260</v>
      </c>
      <c r="I74" s="140" t="s">
        <v>260</v>
      </c>
    </row>
    <row r="75" spans="2:9" ht="14.25" customHeight="1">
      <c r="B75" s="140" t="s">
        <v>261</v>
      </c>
      <c r="I75" s="140" t="s">
        <v>261</v>
      </c>
    </row>
    <row r="76" spans="2:9" ht="14.25" customHeight="1">
      <c r="B76" s="140" t="s">
        <v>262</v>
      </c>
      <c r="I76" s="140" t="s">
        <v>262</v>
      </c>
    </row>
    <row r="77" spans="2:9" ht="14.25" customHeight="1">
      <c r="B77" s="140" t="s">
        <v>263</v>
      </c>
      <c r="I77" s="140" t="s">
        <v>263</v>
      </c>
    </row>
    <row r="78" spans="2:9" ht="14.25" customHeight="1">
      <c r="B78" s="140" t="s">
        <v>264</v>
      </c>
      <c r="I78" s="140" t="s">
        <v>264</v>
      </c>
    </row>
    <row r="79" spans="2:9" ht="14.25" customHeight="1">
      <c r="B79" s="140" t="s">
        <v>265</v>
      </c>
      <c r="I79" s="140" t="s">
        <v>265</v>
      </c>
    </row>
    <row r="80" spans="2:9" ht="14.25" customHeight="1">
      <c r="B80" s="140" t="s">
        <v>266</v>
      </c>
      <c r="I80" s="140" t="s">
        <v>266</v>
      </c>
    </row>
    <row r="81" spans="2:9" ht="14.25" customHeight="1">
      <c r="B81" s="140" t="s">
        <v>267</v>
      </c>
      <c r="I81" s="140" t="s">
        <v>267</v>
      </c>
    </row>
    <row r="82" spans="2:9" ht="14.25" customHeight="1">
      <c r="B82" s="140" t="s">
        <v>268</v>
      </c>
      <c r="I82" s="140" t="s">
        <v>268</v>
      </c>
    </row>
    <row r="83" spans="2:9" ht="14.25" customHeight="1">
      <c r="B83" s="140" t="s">
        <v>269</v>
      </c>
      <c r="I83" s="140" t="s">
        <v>269</v>
      </c>
    </row>
  </sheetData>
  <mergeCells count="12">
    <mergeCell ref="I15:I16"/>
    <mergeCell ref="B5:B6"/>
    <mergeCell ref="B7:B8"/>
    <mergeCell ref="B9:B10"/>
    <mergeCell ref="B11:B12"/>
    <mergeCell ref="B13:B14"/>
    <mergeCell ref="B15:B16"/>
    <mergeCell ref="I5:I6"/>
    <mergeCell ref="I7:I8"/>
    <mergeCell ref="I9:I10"/>
    <mergeCell ref="I11:I12"/>
    <mergeCell ref="I13:I14"/>
  </mergeCells>
  <phoneticPr fontId="1"/>
  <printOptions horizontalCentered="1"/>
  <pageMargins left="0.78740157480314965" right="0.11811023622047245" top="0.70866141732283472" bottom="0.15748031496062992" header="0.31496062992125984" footer="0.31496062992125984"/>
  <pageSetup paperSize="9" fitToWidth="2" fitToHeight="2" orientation="portrait" r:id="rId1"/>
  <rowBreaks count="1" manualBreakCount="1">
    <brk id="45" max="13" man="1"/>
  </rowBreaks>
  <colBreaks count="1" manualBreakCount="1">
    <brk id="7" min="1" max="8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1"/>
  <sheetViews>
    <sheetView zoomScale="110" zoomScaleNormal="110" workbookViewId="0">
      <selection activeCell="A3" sqref="A3:C3"/>
    </sheetView>
  </sheetViews>
  <sheetFormatPr defaultRowHeight="13.5"/>
  <cols>
    <col min="1" max="1" width="7.25" style="204" customWidth="1"/>
    <col min="2" max="2" width="11.625" style="204" customWidth="1"/>
    <col min="3" max="3" width="10.75" style="204" customWidth="1"/>
    <col min="4" max="4" width="2.5" style="204" customWidth="1"/>
    <col min="5" max="7" width="2.5" style="214" customWidth="1"/>
    <col min="8" max="8" width="10.75" style="204" customWidth="1"/>
    <col min="9" max="9" width="2.5" style="204" customWidth="1"/>
    <col min="10" max="12" width="2.5" style="214" customWidth="1"/>
    <col min="13" max="13" width="10.75" style="204" customWidth="1"/>
    <col min="14" max="14" width="2.5" style="204" customWidth="1"/>
    <col min="15" max="17" width="2.5" style="214" customWidth="1"/>
    <col min="18" max="18" width="7.25" style="204" customWidth="1"/>
    <col min="19" max="19" width="11.625" style="204" customWidth="1"/>
    <col min="20" max="20" width="10.75" style="204" customWidth="1"/>
    <col min="21" max="24" width="2.5" style="204" customWidth="1"/>
    <col min="25" max="25" width="10.75" style="204" customWidth="1"/>
    <col min="26" max="29" width="2.5" style="204" customWidth="1"/>
    <col min="30" max="30" width="10.75" style="204" customWidth="1"/>
    <col min="31" max="34" width="2.5" style="204" customWidth="1"/>
    <col min="35" max="35" width="9" style="204"/>
    <col min="36" max="50" width="3.125" style="204" customWidth="1"/>
    <col min="51" max="52" width="9" style="204"/>
    <col min="53" max="67" width="3.5" style="204" bestFit="1" customWidth="1"/>
    <col min="68" max="249" width="9" style="204"/>
    <col min="250" max="250" width="8.625" style="204" customWidth="1"/>
    <col min="251" max="251" width="11.625" style="204" customWidth="1"/>
    <col min="252" max="252" width="10.75" style="204" customWidth="1"/>
    <col min="253" max="257" width="2.5" style="204" customWidth="1"/>
    <col min="258" max="258" width="10.75" style="204" customWidth="1"/>
    <col min="259" max="263" width="2.5" style="204" customWidth="1"/>
    <col min="264" max="264" width="10.75" style="204" customWidth="1"/>
    <col min="265" max="269" width="2.5" style="204" customWidth="1"/>
    <col min="270" max="505" width="9" style="204"/>
    <col min="506" max="506" width="8.625" style="204" customWidth="1"/>
    <col min="507" max="507" width="11.625" style="204" customWidth="1"/>
    <col min="508" max="508" width="10.75" style="204" customWidth="1"/>
    <col min="509" max="513" width="2.5" style="204" customWidth="1"/>
    <col min="514" max="514" width="10.75" style="204" customWidth="1"/>
    <col min="515" max="519" width="2.5" style="204" customWidth="1"/>
    <col min="520" max="520" width="10.75" style="204" customWidth="1"/>
    <col min="521" max="525" width="2.5" style="204" customWidth="1"/>
    <col min="526" max="761" width="9" style="204"/>
    <col min="762" max="762" width="8.625" style="204" customWidth="1"/>
    <col min="763" max="763" width="11.625" style="204" customWidth="1"/>
    <col min="764" max="764" width="10.75" style="204" customWidth="1"/>
    <col min="765" max="769" width="2.5" style="204" customWidth="1"/>
    <col min="770" max="770" width="10.75" style="204" customWidth="1"/>
    <col min="771" max="775" width="2.5" style="204" customWidth="1"/>
    <col min="776" max="776" width="10.75" style="204" customWidth="1"/>
    <col min="777" max="781" width="2.5" style="204" customWidth="1"/>
    <col min="782" max="1017" width="9" style="204"/>
    <col min="1018" max="1018" width="8.625" style="204" customWidth="1"/>
    <col min="1019" max="1019" width="11.625" style="204" customWidth="1"/>
    <col min="1020" max="1020" width="10.75" style="204" customWidth="1"/>
    <col min="1021" max="1025" width="2.5" style="204" customWidth="1"/>
    <col min="1026" max="1026" width="10.75" style="204" customWidth="1"/>
    <col min="1027" max="1031" width="2.5" style="204" customWidth="1"/>
    <col min="1032" max="1032" width="10.75" style="204" customWidth="1"/>
    <col min="1033" max="1037" width="2.5" style="204" customWidth="1"/>
    <col min="1038" max="1273" width="9" style="204"/>
    <col min="1274" max="1274" width="8.625" style="204" customWidth="1"/>
    <col min="1275" max="1275" width="11.625" style="204" customWidth="1"/>
    <col min="1276" max="1276" width="10.75" style="204" customWidth="1"/>
    <col min="1277" max="1281" width="2.5" style="204" customWidth="1"/>
    <col min="1282" max="1282" width="10.75" style="204" customWidth="1"/>
    <col min="1283" max="1287" width="2.5" style="204" customWidth="1"/>
    <col min="1288" max="1288" width="10.75" style="204" customWidth="1"/>
    <col min="1289" max="1293" width="2.5" style="204" customWidth="1"/>
    <col min="1294" max="1529" width="9" style="204"/>
    <col min="1530" max="1530" width="8.625" style="204" customWidth="1"/>
    <col min="1531" max="1531" width="11.625" style="204" customWidth="1"/>
    <col min="1532" max="1532" width="10.75" style="204" customWidth="1"/>
    <col min="1533" max="1537" width="2.5" style="204" customWidth="1"/>
    <col min="1538" max="1538" width="10.75" style="204" customWidth="1"/>
    <col min="1539" max="1543" width="2.5" style="204" customWidth="1"/>
    <col min="1544" max="1544" width="10.75" style="204" customWidth="1"/>
    <col min="1545" max="1549" width="2.5" style="204" customWidth="1"/>
    <col min="1550" max="1785" width="9" style="204"/>
    <col min="1786" max="1786" width="8.625" style="204" customWidth="1"/>
    <col min="1787" max="1787" width="11.625" style="204" customWidth="1"/>
    <col min="1788" max="1788" width="10.75" style="204" customWidth="1"/>
    <col min="1789" max="1793" width="2.5" style="204" customWidth="1"/>
    <col min="1794" max="1794" width="10.75" style="204" customWidth="1"/>
    <col min="1795" max="1799" width="2.5" style="204" customWidth="1"/>
    <col min="1800" max="1800" width="10.75" style="204" customWidth="1"/>
    <col min="1801" max="1805" width="2.5" style="204" customWidth="1"/>
    <col min="1806" max="2041" width="9" style="204"/>
    <col min="2042" max="2042" width="8.625" style="204" customWidth="1"/>
    <col min="2043" max="2043" width="11.625" style="204" customWidth="1"/>
    <col min="2044" max="2044" width="10.75" style="204" customWidth="1"/>
    <col min="2045" max="2049" width="2.5" style="204" customWidth="1"/>
    <col min="2050" max="2050" width="10.75" style="204" customWidth="1"/>
    <col min="2051" max="2055" width="2.5" style="204" customWidth="1"/>
    <col min="2056" max="2056" width="10.75" style="204" customWidth="1"/>
    <col min="2057" max="2061" width="2.5" style="204" customWidth="1"/>
    <col min="2062" max="2297" width="9" style="204"/>
    <col min="2298" max="2298" width="8.625" style="204" customWidth="1"/>
    <col min="2299" max="2299" width="11.625" style="204" customWidth="1"/>
    <col min="2300" max="2300" width="10.75" style="204" customWidth="1"/>
    <col min="2301" max="2305" width="2.5" style="204" customWidth="1"/>
    <col min="2306" max="2306" width="10.75" style="204" customWidth="1"/>
    <col min="2307" max="2311" width="2.5" style="204" customWidth="1"/>
    <col min="2312" max="2312" width="10.75" style="204" customWidth="1"/>
    <col min="2313" max="2317" width="2.5" style="204" customWidth="1"/>
    <col min="2318" max="2553" width="9" style="204"/>
    <col min="2554" max="2554" width="8.625" style="204" customWidth="1"/>
    <col min="2555" max="2555" width="11.625" style="204" customWidth="1"/>
    <col min="2556" max="2556" width="10.75" style="204" customWidth="1"/>
    <col min="2557" max="2561" width="2.5" style="204" customWidth="1"/>
    <col min="2562" max="2562" width="10.75" style="204" customWidth="1"/>
    <col min="2563" max="2567" width="2.5" style="204" customWidth="1"/>
    <col min="2568" max="2568" width="10.75" style="204" customWidth="1"/>
    <col min="2569" max="2573" width="2.5" style="204" customWidth="1"/>
    <col min="2574" max="2809" width="9" style="204"/>
    <col min="2810" max="2810" width="8.625" style="204" customWidth="1"/>
    <col min="2811" max="2811" width="11.625" style="204" customWidth="1"/>
    <col min="2812" max="2812" width="10.75" style="204" customWidth="1"/>
    <col min="2813" max="2817" width="2.5" style="204" customWidth="1"/>
    <col min="2818" max="2818" width="10.75" style="204" customWidth="1"/>
    <col min="2819" max="2823" width="2.5" style="204" customWidth="1"/>
    <col min="2824" max="2824" width="10.75" style="204" customWidth="1"/>
    <col min="2825" max="2829" width="2.5" style="204" customWidth="1"/>
    <col min="2830" max="3065" width="9" style="204"/>
    <col min="3066" max="3066" width="8.625" style="204" customWidth="1"/>
    <col min="3067" max="3067" width="11.625" style="204" customWidth="1"/>
    <col min="3068" max="3068" width="10.75" style="204" customWidth="1"/>
    <col min="3069" max="3073" width="2.5" style="204" customWidth="1"/>
    <col min="3074" max="3074" width="10.75" style="204" customWidth="1"/>
    <col min="3075" max="3079" width="2.5" style="204" customWidth="1"/>
    <col min="3080" max="3080" width="10.75" style="204" customWidth="1"/>
    <col min="3081" max="3085" width="2.5" style="204" customWidth="1"/>
    <col min="3086" max="3321" width="9" style="204"/>
    <col min="3322" max="3322" width="8.625" style="204" customWidth="1"/>
    <col min="3323" max="3323" width="11.625" style="204" customWidth="1"/>
    <col min="3324" max="3324" width="10.75" style="204" customWidth="1"/>
    <col min="3325" max="3329" width="2.5" style="204" customWidth="1"/>
    <col min="3330" max="3330" width="10.75" style="204" customWidth="1"/>
    <col min="3331" max="3335" width="2.5" style="204" customWidth="1"/>
    <col min="3336" max="3336" width="10.75" style="204" customWidth="1"/>
    <col min="3337" max="3341" width="2.5" style="204" customWidth="1"/>
    <col min="3342" max="3577" width="9" style="204"/>
    <col min="3578" max="3578" width="8.625" style="204" customWidth="1"/>
    <col min="3579" max="3579" width="11.625" style="204" customWidth="1"/>
    <col min="3580" max="3580" width="10.75" style="204" customWidth="1"/>
    <col min="3581" max="3585" width="2.5" style="204" customWidth="1"/>
    <col min="3586" max="3586" width="10.75" style="204" customWidth="1"/>
    <col min="3587" max="3591" width="2.5" style="204" customWidth="1"/>
    <col min="3592" max="3592" width="10.75" style="204" customWidth="1"/>
    <col min="3593" max="3597" width="2.5" style="204" customWidth="1"/>
    <col min="3598" max="3833" width="9" style="204"/>
    <col min="3834" max="3834" width="8.625" style="204" customWidth="1"/>
    <col min="3835" max="3835" width="11.625" style="204" customWidth="1"/>
    <col min="3836" max="3836" width="10.75" style="204" customWidth="1"/>
    <col min="3837" max="3841" width="2.5" style="204" customWidth="1"/>
    <col min="3842" max="3842" width="10.75" style="204" customWidth="1"/>
    <col min="3843" max="3847" width="2.5" style="204" customWidth="1"/>
    <col min="3848" max="3848" width="10.75" style="204" customWidth="1"/>
    <col min="3849" max="3853" width="2.5" style="204" customWidth="1"/>
    <col min="3854" max="4089" width="9" style="204"/>
    <col min="4090" max="4090" width="8.625" style="204" customWidth="1"/>
    <col min="4091" max="4091" width="11.625" style="204" customWidth="1"/>
    <col min="4092" max="4092" width="10.75" style="204" customWidth="1"/>
    <col min="4093" max="4097" width="2.5" style="204" customWidth="1"/>
    <col min="4098" max="4098" width="10.75" style="204" customWidth="1"/>
    <col min="4099" max="4103" width="2.5" style="204" customWidth="1"/>
    <col min="4104" max="4104" width="10.75" style="204" customWidth="1"/>
    <col min="4105" max="4109" width="2.5" style="204" customWidth="1"/>
    <col min="4110" max="4345" width="9" style="204"/>
    <col min="4346" max="4346" width="8.625" style="204" customWidth="1"/>
    <col min="4347" max="4347" width="11.625" style="204" customWidth="1"/>
    <col min="4348" max="4348" width="10.75" style="204" customWidth="1"/>
    <col min="4349" max="4353" width="2.5" style="204" customWidth="1"/>
    <col min="4354" max="4354" width="10.75" style="204" customWidth="1"/>
    <col min="4355" max="4359" width="2.5" style="204" customWidth="1"/>
    <col min="4360" max="4360" width="10.75" style="204" customWidth="1"/>
    <col min="4361" max="4365" width="2.5" style="204" customWidth="1"/>
    <col min="4366" max="4601" width="9" style="204"/>
    <col min="4602" max="4602" width="8.625" style="204" customWidth="1"/>
    <col min="4603" max="4603" width="11.625" style="204" customWidth="1"/>
    <col min="4604" max="4604" width="10.75" style="204" customWidth="1"/>
    <col min="4605" max="4609" width="2.5" style="204" customWidth="1"/>
    <col min="4610" max="4610" width="10.75" style="204" customWidth="1"/>
    <col min="4611" max="4615" width="2.5" style="204" customWidth="1"/>
    <col min="4616" max="4616" width="10.75" style="204" customWidth="1"/>
    <col min="4617" max="4621" width="2.5" style="204" customWidth="1"/>
    <col min="4622" max="4857" width="9" style="204"/>
    <col min="4858" max="4858" width="8.625" style="204" customWidth="1"/>
    <col min="4859" max="4859" width="11.625" style="204" customWidth="1"/>
    <col min="4860" max="4860" width="10.75" style="204" customWidth="1"/>
    <col min="4861" max="4865" width="2.5" style="204" customWidth="1"/>
    <col min="4866" max="4866" width="10.75" style="204" customWidth="1"/>
    <col min="4867" max="4871" width="2.5" style="204" customWidth="1"/>
    <col min="4872" max="4872" width="10.75" style="204" customWidth="1"/>
    <col min="4873" max="4877" width="2.5" style="204" customWidth="1"/>
    <col min="4878" max="5113" width="9" style="204"/>
    <col min="5114" max="5114" width="8.625" style="204" customWidth="1"/>
    <col min="5115" max="5115" width="11.625" style="204" customWidth="1"/>
    <col min="5116" max="5116" width="10.75" style="204" customWidth="1"/>
    <col min="5117" max="5121" width="2.5" style="204" customWidth="1"/>
    <col min="5122" max="5122" width="10.75" style="204" customWidth="1"/>
    <col min="5123" max="5127" width="2.5" style="204" customWidth="1"/>
    <col min="5128" max="5128" width="10.75" style="204" customWidth="1"/>
    <col min="5129" max="5133" width="2.5" style="204" customWidth="1"/>
    <col min="5134" max="5369" width="9" style="204"/>
    <col min="5370" max="5370" width="8.625" style="204" customWidth="1"/>
    <col min="5371" max="5371" width="11.625" style="204" customWidth="1"/>
    <col min="5372" max="5372" width="10.75" style="204" customWidth="1"/>
    <col min="5373" max="5377" width="2.5" style="204" customWidth="1"/>
    <col min="5378" max="5378" width="10.75" style="204" customWidth="1"/>
    <col min="5379" max="5383" width="2.5" style="204" customWidth="1"/>
    <col min="5384" max="5384" width="10.75" style="204" customWidth="1"/>
    <col min="5385" max="5389" width="2.5" style="204" customWidth="1"/>
    <col min="5390" max="5625" width="9" style="204"/>
    <col min="5626" max="5626" width="8.625" style="204" customWidth="1"/>
    <col min="5627" max="5627" width="11.625" style="204" customWidth="1"/>
    <col min="5628" max="5628" width="10.75" style="204" customWidth="1"/>
    <col min="5629" max="5633" width="2.5" style="204" customWidth="1"/>
    <col min="5634" max="5634" width="10.75" style="204" customWidth="1"/>
    <col min="5635" max="5639" width="2.5" style="204" customWidth="1"/>
    <col min="5640" max="5640" width="10.75" style="204" customWidth="1"/>
    <col min="5641" max="5645" width="2.5" style="204" customWidth="1"/>
    <col min="5646" max="5881" width="9" style="204"/>
    <col min="5882" max="5882" width="8.625" style="204" customWidth="1"/>
    <col min="5883" max="5883" width="11.625" style="204" customWidth="1"/>
    <col min="5884" max="5884" width="10.75" style="204" customWidth="1"/>
    <col min="5885" max="5889" width="2.5" style="204" customWidth="1"/>
    <col min="5890" max="5890" width="10.75" style="204" customWidth="1"/>
    <col min="5891" max="5895" width="2.5" style="204" customWidth="1"/>
    <col min="5896" max="5896" width="10.75" style="204" customWidth="1"/>
    <col min="5897" max="5901" width="2.5" style="204" customWidth="1"/>
    <col min="5902" max="6137" width="9" style="204"/>
    <col min="6138" max="6138" width="8.625" style="204" customWidth="1"/>
    <col min="6139" max="6139" width="11.625" style="204" customWidth="1"/>
    <col min="6140" max="6140" width="10.75" style="204" customWidth="1"/>
    <col min="6141" max="6145" width="2.5" style="204" customWidth="1"/>
    <col min="6146" max="6146" width="10.75" style="204" customWidth="1"/>
    <col min="6147" max="6151" width="2.5" style="204" customWidth="1"/>
    <col min="6152" max="6152" width="10.75" style="204" customWidth="1"/>
    <col min="6153" max="6157" width="2.5" style="204" customWidth="1"/>
    <col min="6158" max="6393" width="9" style="204"/>
    <col min="6394" max="6394" width="8.625" style="204" customWidth="1"/>
    <col min="6395" max="6395" width="11.625" style="204" customWidth="1"/>
    <col min="6396" max="6396" width="10.75" style="204" customWidth="1"/>
    <col min="6397" max="6401" width="2.5" style="204" customWidth="1"/>
    <col min="6402" max="6402" width="10.75" style="204" customWidth="1"/>
    <col min="6403" max="6407" width="2.5" style="204" customWidth="1"/>
    <col min="6408" max="6408" width="10.75" style="204" customWidth="1"/>
    <col min="6409" max="6413" width="2.5" style="204" customWidth="1"/>
    <col min="6414" max="6649" width="9" style="204"/>
    <col min="6650" max="6650" width="8.625" style="204" customWidth="1"/>
    <col min="6651" max="6651" width="11.625" style="204" customWidth="1"/>
    <col min="6652" max="6652" width="10.75" style="204" customWidth="1"/>
    <col min="6653" max="6657" width="2.5" style="204" customWidth="1"/>
    <col min="6658" max="6658" width="10.75" style="204" customWidth="1"/>
    <col min="6659" max="6663" width="2.5" style="204" customWidth="1"/>
    <col min="6664" max="6664" width="10.75" style="204" customWidth="1"/>
    <col min="6665" max="6669" width="2.5" style="204" customWidth="1"/>
    <col min="6670" max="6905" width="9" style="204"/>
    <col min="6906" max="6906" width="8.625" style="204" customWidth="1"/>
    <col min="6907" max="6907" width="11.625" style="204" customWidth="1"/>
    <col min="6908" max="6908" width="10.75" style="204" customWidth="1"/>
    <col min="6909" max="6913" width="2.5" style="204" customWidth="1"/>
    <col min="6914" max="6914" width="10.75" style="204" customWidth="1"/>
    <col min="6915" max="6919" width="2.5" style="204" customWidth="1"/>
    <col min="6920" max="6920" width="10.75" style="204" customWidth="1"/>
    <col min="6921" max="6925" width="2.5" style="204" customWidth="1"/>
    <col min="6926" max="7161" width="9" style="204"/>
    <col min="7162" max="7162" width="8.625" style="204" customWidth="1"/>
    <col min="7163" max="7163" width="11.625" style="204" customWidth="1"/>
    <col min="7164" max="7164" width="10.75" style="204" customWidth="1"/>
    <col min="7165" max="7169" width="2.5" style="204" customWidth="1"/>
    <col min="7170" max="7170" width="10.75" style="204" customWidth="1"/>
    <col min="7171" max="7175" width="2.5" style="204" customWidth="1"/>
    <col min="7176" max="7176" width="10.75" style="204" customWidth="1"/>
    <col min="7177" max="7181" width="2.5" style="204" customWidth="1"/>
    <col min="7182" max="7417" width="9" style="204"/>
    <col min="7418" max="7418" width="8.625" style="204" customWidth="1"/>
    <col min="7419" max="7419" width="11.625" style="204" customWidth="1"/>
    <col min="7420" max="7420" width="10.75" style="204" customWidth="1"/>
    <col min="7421" max="7425" width="2.5" style="204" customWidth="1"/>
    <col min="7426" max="7426" width="10.75" style="204" customWidth="1"/>
    <col min="7427" max="7431" width="2.5" style="204" customWidth="1"/>
    <col min="7432" max="7432" width="10.75" style="204" customWidth="1"/>
    <col min="7433" max="7437" width="2.5" style="204" customWidth="1"/>
    <col min="7438" max="7673" width="9" style="204"/>
    <col min="7674" max="7674" width="8.625" style="204" customWidth="1"/>
    <col min="7675" max="7675" width="11.625" style="204" customWidth="1"/>
    <col min="7676" max="7676" width="10.75" style="204" customWidth="1"/>
    <col min="7677" max="7681" width="2.5" style="204" customWidth="1"/>
    <col min="7682" max="7682" width="10.75" style="204" customWidth="1"/>
    <col min="7683" max="7687" width="2.5" style="204" customWidth="1"/>
    <col min="7688" max="7688" width="10.75" style="204" customWidth="1"/>
    <col min="7689" max="7693" width="2.5" style="204" customWidth="1"/>
    <col min="7694" max="7929" width="9" style="204"/>
    <col min="7930" max="7930" width="8.625" style="204" customWidth="1"/>
    <col min="7931" max="7931" width="11.625" style="204" customWidth="1"/>
    <col min="7932" max="7932" width="10.75" style="204" customWidth="1"/>
    <col min="7933" max="7937" width="2.5" style="204" customWidth="1"/>
    <col min="7938" max="7938" width="10.75" style="204" customWidth="1"/>
    <col min="7939" max="7943" width="2.5" style="204" customWidth="1"/>
    <col min="7944" max="7944" width="10.75" style="204" customWidth="1"/>
    <col min="7945" max="7949" width="2.5" style="204" customWidth="1"/>
    <col min="7950" max="8185" width="9" style="204"/>
    <col min="8186" max="8186" width="8.625" style="204" customWidth="1"/>
    <col min="8187" max="8187" width="11.625" style="204" customWidth="1"/>
    <col min="8188" max="8188" width="10.75" style="204" customWidth="1"/>
    <col min="8189" max="8193" width="2.5" style="204" customWidth="1"/>
    <col min="8194" max="8194" width="10.75" style="204" customWidth="1"/>
    <col min="8195" max="8199" width="2.5" style="204" customWidth="1"/>
    <col min="8200" max="8200" width="10.75" style="204" customWidth="1"/>
    <col min="8201" max="8205" width="2.5" style="204" customWidth="1"/>
    <col min="8206" max="8441" width="9" style="204"/>
    <col min="8442" max="8442" width="8.625" style="204" customWidth="1"/>
    <col min="8443" max="8443" width="11.625" style="204" customWidth="1"/>
    <col min="8444" max="8444" width="10.75" style="204" customWidth="1"/>
    <col min="8445" max="8449" width="2.5" style="204" customWidth="1"/>
    <col min="8450" max="8450" width="10.75" style="204" customWidth="1"/>
    <col min="8451" max="8455" width="2.5" style="204" customWidth="1"/>
    <col min="8456" max="8456" width="10.75" style="204" customWidth="1"/>
    <col min="8457" max="8461" width="2.5" style="204" customWidth="1"/>
    <col min="8462" max="8697" width="9" style="204"/>
    <col min="8698" max="8698" width="8.625" style="204" customWidth="1"/>
    <col min="8699" max="8699" width="11.625" style="204" customWidth="1"/>
    <col min="8700" max="8700" width="10.75" style="204" customWidth="1"/>
    <col min="8701" max="8705" width="2.5" style="204" customWidth="1"/>
    <col min="8706" max="8706" width="10.75" style="204" customWidth="1"/>
    <col min="8707" max="8711" width="2.5" style="204" customWidth="1"/>
    <col min="8712" max="8712" width="10.75" style="204" customWidth="1"/>
    <col min="8713" max="8717" width="2.5" style="204" customWidth="1"/>
    <col min="8718" max="8953" width="9" style="204"/>
    <col min="8954" max="8954" width="8.625" style="204" customWidth="1"/>
    <col min="8955" max="8955" width="11.625" style="204" customWidth="1"/>
    <col min="8956" max="8956" width="10.75" style="204" customWidth="1"/>
    <col min="8957" max="8961" width="2.5" style="204" customWidth="1"/>
    <col min="8962" max="8962" width="10.75" style="204" customWidth="1"/>
    <col min="8963" max="8967" width="2.5" style="204" customWidth="1"/>
    <col min="8968" max="8968" width="10.75" style="204" customWidth="1"/>
    <col min="8969" max="8973" width="2.5" style="204" customWidth="1"/>
    <col min="8974" max="9209" width="9" style="204"/>
    <col min="9210" max="9210" width="8.625" style="204" customWidth="1"/>
    <col min="9211" max="9211" width="11.625" style="204" customWidth="1"/>
    <col min="9212" max="9212" width="10.75" style="204" customWidth="1"/>
    <col min="9213" max="9217" width="2.5" style="204" customWidth="1"/>
    <col min="9218" max="9218" width="10.75" style="204" customWidth="1"/>
    <col min="9219" max="9223" width="2.5" style="204" customWidth="1"/>
    <col min="9224" max="9224" width="10.75" style="204" customWidth="1"/>
    <col min="9225" max="9229" width="2.5" style="204" customWidth="1"/>
    <col min="9230" max="9465" width="9" style="204"/>
    <col min="9466" max="9466" width="8.625" style="204" customWidth="1"/>
    <col min="9467" max="9467" width="11.625" style="204" customWidth="1"/>
    <col min="9468" max="9468" width="10.75" style="204" customWidth="1"/>
    <col min="9469" max="9473" width="2.5" style="204" customWidth="1"/>
    <col min="9474" max="9474" width="10.75" style="204" customWidth="1"/>
    <col min="9475" max="9479" width="2.5" style="204" customWidth="1"/>
    <col min="9480" max="9480" width="10.75" style="204" customWidth="1"/>
    <col min="9481" max="9485" width="2.5" style="204" customWidth="1"/>
    <col min="9486" max="9721" width="9" style="204"/>
    <col min="9722" max="9722" width="8.625" style="204" customWidth="1"/>
    <col min="9723" max="9723" width="11.625" style="204" customWidth="1"/>
    <col min="9724" max="9724" width="10.75" style="204" customWidth="1"/>
    <col min="9725" max="9729" width="2.5" style="204" customWidth="1"/>
    <col min="9730" max="9730" width="10.75" style="204" customWidth="1"/>
    <col min="9731" max="9735" width="2.5" style="204" customWidth="1"/>
    <col min="9736" max="9736" width="10.75" style="204" customWidth="1"/>
    <col min="9737" max="9741" width="2.5" style="204" customWidth="1"/>
    <col min="9742" max="9977" width="9" style="204"/>
    <col min="9978" max="9978" width="8.625" style="204" customWidth="1"/>
    <col min="9979" max="9979" width="11.625" style="204" customWidth="1"/>
    <col min="9980" max="9980" width="10.75" style="204" customWidth="1"/>
    <col min="9981" max="9985" width="2.5" style="204" customWidth="1"/>
    <col min="9986" max="9986" width="10.75" style="204" customWidth="1"/>
    <col min="9987" max="9991" width="2.5" style="204" customWidth="1"/>
    <col min="9992" max="9992" width="10.75" style="204" customWidth="1"/>
    <col min="9993" max="9997" width="2.5" style="204" customWidth="1"/>
    <col min="9998" max="10233" width="9" style="204"/>
    <col min="10234" max="10234" width="8.625" style="204" customWidth="1"/>
    <col min="10235" max="10235" width="11.625" style="204" customWidth="1"/>
    <col min="10236" max="10236" width="10.75" style="204" customWidth="1"/>
    <col min="10237" max="10241" width="2.5" style="204" customWidth="1"/>
    <col min="10242" max="10242" width="10.75" style="204" customWidth="1"/>
    <col min="10243" max="10247" width="2.5" style="204" customWidth="1"/>
    <col min="10248" max="10248" width="10.75" style="204" customWidth="1"/>
    <col min="10249" max="10253" width="2.5" style="204" customWidth="1"/>
    <col min="10254" max="10489" width="9" style="204"/>
    <col min="10490" max="10490" width="8.625" style="204" customWidth="1"/>
    <col min="10491" max="10491" width="11.625" style="204" customWidth="1"/>
    <col min="10492" max="10492" width="10.75" style="204" customWidth="1"/>
    <col min="10493" max="10497" width="2.5" style="204" customWidth="1"/>
    <col min="10498" max="10498" width="10.75" style="204" customWidth="1"/>
    <col min="10499" max="10503" width="2.5" style="204" customWidth="1"/>
    <col min="10504" max="10504" width="10.75" style="204" customWidth="1"/>
    <col min="10505" max="10509" width="2.5" style="204" customWidth="1"/>
    <col min="10510" max="10745" width="9" style="204"/>
    <col min="10746" max="10746" width="8.625" style="204" customWidth="1"/>
    <col min="10747" max="10747" width="11.625" style="204" customWidth="1"/>
    <col min="10748" max="10748" width="10.75" style="204" customWidth="1"/>
    <col min="10749" max="10753" width="2.5" style="204" customWidth="1"/>
    <col min="10754" max="10754" width="10.75" style="204" customWidth="1"/>
    <col min="10755" max="10759" width="2.5" style="204" customWidth="1"/>
    <col min="10760" max="10760" width="10.75" style="204" customWidth="1"/>
    <col min="10761" max="10765" width="2.5" style="204" customWidth="1"/>
    <col min="10766" max="11001" width="9" style="204"/>
    <col min="11002" max="11002" width="8.625" style="204" customWidth="1"/>
    <col min="11003" max="11003" width="11.625" style="204" customWidth="1"/>
    <col min="11004" max="11004" width="10.75" style="204" customWidth="1"/>
    <col min="11005" max="11009" width="2.5" style="204" customWidth="1"/>
    <col min="11010" max="11010" width="10.75" style="204" customWidth="1"/>
    <col min="11011" max="11015" width="2.5" style="204" customWidth="1"/>
    <col min="11016" max="11016" width="10.75" style="204" customWidth="1"/>
    <col min="11017" max="11021" width="2.5" style="204" customWidth="1"/>
    <col min="11022" max="11257" width="9" style="204"/>
    <col min="11258" max="11258" width="8.625" style="204" customWidth="1"/>
    <col min="11259" max="11259" width="11.625" style="204" customWidth="1"/>
    <col min="11260" max="11260" width="10.75" style="204" customWidth="1"/>
    <col min="11261" max="11265" width="2.5" style="204" customWidth="1"/>
    <col min="11266" max="11266" width="10.75" style="204" customWidth="1"/>
    <col min="11267" max="11271" width="2.5" style="204" customWidth="1"/>
    <col min="11272" max="11272" width="10.75" style="204" customWidth="1"/>
    <col min="11273" max="11277" width="2.5" style="204" customWidth="1"/>
    <col min="11278" max="11513" width="9" style="204"/>
    <col min="11514" max="11514" width="8.625" style="204" customWidth="1"/>
    <col min="11515" max="11515" width="11.625" style="204" customWidth="1"/>
    <col min="11516" max="11516" width="10.75" style="204" customWidth="1"/>
    <col min="11517" max="11521" width="2.5" style="204" customWidth="1"/>
    <col min="11522" max="11522" width="10.75" style="204" customWidth="1"/>
    <col min="11523" max="11527" width="2.5" style="204" customWidth="1"/>
    <col min="11528" max="11528" width="10.75" style="204" customWidth="1"/>
    <col min="11529" max="11533" width="2.5" style="204" customWidth="1"/>
    <col min="11534" max="11769" width="9" style="204"/>
    <col min="11770" max="11770" width="8.625" style="204" customWidth="1"/>
    <col min="11771" max="11771" width="11.625" style="204" customWidth="1"/>
    <col min="11772" max="11772" width="10.75" style="204" customWidth="1"/>
    <col min="11773" max="11777" width="2.5" style="204" customWidth="1"/>
    <col min="11778" max="11778" width="10.75" style="204" customWidth="1"/>
    <col min="11779" max="11783" width="2.5" style="204" customWidth="1"/>
    <col min="11784" max="11784" width="10.75" style="204" customWidth="1"/>
    <col min="11785" max="11789" width="2.5" style="204" customWidth="1"/>
    <col min="11790" max="12025" width="9" style="204"/>
    <col min="12026" max="12026" width="8.625" style="204" customWidth="1"/>
    <col min="12027" max="12027" width="11.625" style="204" customWidth="1"/>
    <col min="12028" max="12028" width="10.75" style="204" customWidth="1"/>
    <col min="12029" max="12033" width="2.5" style="204" customWidth="1"/>
    <col min="12034" max="12034" width="10.75" style="204" customWidth="1"/>
    <col min="12035" max="12039" width="2.5" style="204" customWidth="1"/>
    <col min="12040" max="12040" width="10.75" style="204" customWidth="1"/>
    <col min="12041" max="12045" width="2.5" style="204" customWidth="1"/>
    <col min="12046" max="12281" width="9" style="204"/>
    <col min="12282" max="12282" width="8.625" style="204" customWidth="1"/>
    <col min="12283" max="12283" width="11.625" style="204" customWidth="1"/>
    <col min="12284" max="12284" width="10.75" style="204" customWidth="1"/>
    <col min="12285" max="12289" width="2.5" style="204" customWidth="1"/>
    <col min="12290" max="12290" width="10.75" style="204" customWidth="1"/>
    <col min="12291" max="12295" width="2.5" style="204" customWidth="1"/>
    <col min="12296" max="12296" width="10.75" style="204" customWidth="1"/>
    <col min="12297" max="12301" width="2.5" style="204" customWidth="1"/>
    <col min="12302" max="12537" width="9" style="204"/>
    <col min="12538" max="12538" width="8.625" style="204" customWidth="1"/>
    <col min="12539" max="12539" width="11.625" style="204" customWidth="1"/>
    <col min="12540" max="12540" width="10.75" style="204" customWidth="1"/>
    <col min="12541" max="12545" width="2.5" style="204" customWidth="1"/>
    <col min="12546" max="12546" width="10.75" style="204" customWidth="1"/>
    <col min="12547" max="12551" width="2.5" style="204" customWidth="1"/>
    <col min="12552" max="12552" width="10.75" style="204" customWidth="1"/>
    <col min="12553" max="12557" width="2.5" style="204" customWidth="1"/>
    <col min="12558" max="12793" width="9" style="204"/>
    <col min="12794" max="12794" width="8.625" style="204" customWidth="1"/>
    <col min="12795" max="12795" width="11.625" style="204" customWidth="1"/>
    <col min="12796" max="12796" width="10.75" style="204" customWidth="1"/>
    <col min="12797" max="12801" width="2.5" style="204" customWidth="1"/>
    <col min="12802" max="12802" width="10.75" style="204" customWidth="1"/>
    <col min="12803" max="12807" width="2.5" style="204" customWidth="1"/>
    <col min="12808" max="12808" width="10.75" style="204" customWidth="1"/>
    <col min="12809" max="12813" width="2.5" style="204" customWidth="1"/>
    <col min="12814" max="13049" width="9" style="204"/>
    <col min="13050" max="13050" width="8.625" style="204" customWidth="1"/>
    <col min="13051" max="13051" width="11.625" style="204" customWidth="1"/>
    <col min="13052" max="13052" width="10.75" style="204" customWidth="1"/>
    <col min="13053" max="13057" width="2.5" style="204" customWidth="1"/>
    <col min="13058" max="13058" width="10.75" style="204" customWidth="1"/>
    <col min="13059" max="13063" width="2.5" style="204" customWidth="1"/>
    <col min="13064" max="13064" width="10.75" style="204" customWidth="1"/>
    <col min="13065" max="13069" width="2.5" style="204" customWidth="1"/>
    <col min="13070" max="13305" width="9" style="204"/>
    <col min="13306" max="13306" width="8.625" style="204" customWidth="1"/>
    <col min="13307" max="13307" width="11.625" style="204" customWidth="1"/>
    <col min="13308" max="13308" width="10.75" style="204" customWidth="1"/>
    <col min="13309" max="13313" width="2.5" style="204" customWidth="1"/>
    <col min="13314" max="13314" width="10.75" style="204" customWidth="1"/>
    <col min="13315" max="13319" width="2.5" style="204" customWidth="1"/>
    <col min="13320" max="13320" width="10.75" style="204" customWidth="1"/>
    <col min="13321" max="13325" width="2.5" style="204" customWidth="1"/>
    <col min="13326" max="13561" width="9" style="204"/>
    <col min="13562" max="13562" width="8.625" style="204" customWidth="1"/>
    <col min="13563" max="13563" width="11.625" style="204" customWidth="1"/>
    <col min="13564" max="13564" width="10.75" style="204" customWidth="1"/>
    <col min="13565" max="13569" width="2.5" style="204" customWidth="1"/>
    <col min="13570" max="13570" width="10.75" style="204" customWidth="1"/>
    <col min="13571" max="13575" width="2.5" style="204" customWidth="1"/>
    <col min="13576" max="13576" width="10.75" style="204" customWidth="1"/>
    <col min="13577" max="13581" width="2.5" style="204" customWidth="1"/>
    <col min="13582" max="13817" width="9" style="204"/>
    <col min="13818" max="13818" width="8.625" style="204" customWidth="1"/>
    <col min="13819" max="13819" width="11.625" style="204" customWidth="1"/>
    <col min="13820" max="13820" width="10.75" style="204" customWidth="1"/>
    <col min="13821" max="13825" width="2.5" style="204" customWidth="1"/>
    <col min="13826" max="13826" width="10.75" style="204" customWidth="1"/>
    <col min="13827" max="13831" width="2.5" style="204" customWidth="1"/>
    <col min="13832" max="13832" width="10.75" style="204" customWidth="1"/>
    <col min="13833" max="13837" width="2.5" style="204" customWidth="1"/>
    <col min="13838" max="14073" width="9" style="204"/>
    <col min="14074" max="14074" width="8.625" style="204" customWidth="1"/>
    <col min="14075" max="14075" width="11.625" style="204" customWidth="1"/>
    <col min="14076" max="14076" width="10.75" style="204" customWidth="1"/>
    <col min="14077" max="14081" width="2.5" style="204" customWidth="1"/>
    <col min="14082" max="14082" width="10.75" style="204" customWidth="1"/>
    <col min="14083" max="14087" width="2.5" style="204" customWidth="1"/>
    <col min="14088" max="14088" width="10.75" style="204" customWidth="1"/>
    <col min="14089" max="14093" width="2.5" style="204" customWidth="1"/>
    <col min="14094" max="14329" width="9" style="204"/>
    <col min="14330" max="14330" width="8.625" style="204" customWidth="1"/>
    <col min="14331" max="14331" width="11.625" style="204" customWidth="1"/>
    <col min="14332" max="14332" width="10.75" style="204" customWidth="1"/>
    <col min="14333" max="14337" width="2.5" style="204" customWidth="1"/>
    <col min="14338" max="14338" width="10.75" style="204" customWidth="1"/>
    <col min="14339" max="14343" width="2.5" style="204" customWidth="1"/>
    <col min="14344" max="14344" width="10.75" style="204" customWidth="1"/>
    <col min="14345" max="14349" width="2.5" style="204" customWidth="1"/>
    <col min="14350" max="14585" width="9" style="204"/>
    <col min="14586" max="14586" width="8.625" style="204" customWidth="1"/>
    <col min="14587" max="14587" width="11.625" style="204" customWidth="1"/>
    <col min="14588" max="14588" width="10.75" style="204" customWidth="1"/>
    <col min="14589" max="14593" width="2.5" style="204" customWidth="1"/>
    <col min="14594" max="14594" width="10.75" style="204" customWidth="1"/>
    <col min="14595" max="14599" width="2.5" style="204" customWidth="1"/>
    <col min="14600" max="14600" width="10.75" style="204" customWidth="1"/>
    <col min="14601" max="14605" width="2.5" style="204" customWidth="1"/>
    <col min="14606" max="14841" width="9" style="204"/>
    <col min="14842" max="14842" width="8.625" style="204" customWidth="1"/>
    <col min="14843" max="14843" width="11.625" style="204" customWidth="1"/>
    <col min="14844" max="14844" width="10.75" style="204" customWidth="1"/>
    <col min="14845" max="14849" width="2.5" style="204" customWidth="1"/>
    <col min="14850" max="14850" width="10.75" style="204" customWidth="1"/>
    <col min="14851" max="14855" width="2.5" style="204" customWidth="1"/>
    <col min="14856" max="14856" width="10.75" style="204" customWidth="1"/>
    <col min="14857" max="14861" width="2.5" style="204" customWidth="1"/>
    <col min="14862" max="15097" width="9" style="204"/>
    <col min="15098" max="15098" width="8.625" style="204" customWidth="1"/>
    <col min="15099" max="15099" width="11.625" style="204" customWidth="1"/>
    <col min="15100" max="15100" width="10.75" style="204" customWidth="1"/>
    <col min="15101" max="15105" width="2.5" style="204" customWidth="1"/>
    <col min="15106" max="15106" width="10.75" style="204" customWidth="1"/>
    <col min="15107" max="15111" width="2.5" style="204" customWidth="1"/>
    <col min="15112" max="15112" width="10.75" style="204" customWidth="1"/>
    <col min="15113" max="15117" width="2.5" style="204" customWidth="1"/>
    <col min="15118" max="15353" width="9" style="204"/>
    <col min="15354" max="15354" width="8.625" style="204" customWidth="1"/>
    <col min="15355" max="15355" width="11.625" style="204" customWidth="1"/>
    <col min="15356" max="15356" width="10.75" style="204" customWidth="1"/>
    <col min="15357" max="15361" width="2.5" style="204" customWidth="1"/>
    <col min="15362" max="15362" width="10.75" style="204" customWidth="1"/>
    <col min="15363" max="15367" width="2.5" style="204" customWidth="1"/>
    <col min="15368" max="15368" width="10.75" style="204" customWidth="1"/>
    <col min="15369" max="15373" width="2.5" style="204" customWidth="1"/>
    <col min="15374" max="15609" width="9" style="204"/>
    <col min="15610" max="15610" width="8.625" style="204" customWidth="1"/>
    <col min="15611" max="15611" width="11.625" style="204" customWidth="1"/>
    <col min="15612" max="15612" width="10.75" style="204" customWidth="1"/>
    <col min="15613" max="15617" width="2.5" style="204" customWidth="1"/>
    <col min="15618" max="15618" width="10.75" style="204" customWidth="1"/>
    <col min="15619" max="15623" width="2.5" style="204" customWidth="1"/>
    <col min="15624" max="15624" width="10.75" style="204" customWidth="1"/>
    <col min="15625" max="15629" width="2.5" style="204" customWidth="1"/>
    <col min="15630" max="15865" width="9" style="204"/>
    <col min="15866" max="15866" width="8.625" style="204" customWidth="1"/>
    <col min="15867" max="15867" width="11.625" style="204" customWidth="1"/>
    <col min="15868" max="15868" width="10.75" style="204" customWidth="1"/>
    <col min="15869" max="15873" width="2.5" style="204" customWidth="1"/>
    <col min="15874" max="15874" width="10.75" style="204" customWidth="1"/>
    <col min="15875" max="15879" width="2.5" style="204" customWidth="1"/>
    <col min="15880" max="15880" width="10.75" style="204" customWidth="1"/>
    <col min="15881" max="15885" width="2.5" style="204" customWidth="1"/>
    <col min="15886" max="16121" width="9" style="204"/>
    <col min="16122" max="16122" width="8.625" style="204" customWidth="1"/>
    <col min="16123" max="16123" width="11.625" style="204" customWidth="1"/>
    <col min="16124" max="16124" width="10.75" style="204" customWidth="1"/>
    <col min="16125" max="16129" width="2.5" style="204" customWidth="1"/>
    <col min="16130" max="16130" width="10.75" style="204" customWidth="1"/>
    <col min="16131" max="16135" width="2.5" style="204" customWidth="1"/>
    <col min="16136" max="16136" width="10.75" style="204" customWidth="1"/>
    <col min="16137" max="16141" width="2.5" style="204" customWidth="1"/>
    <col min="16142" max="16384" width="9" style="204"/>
  </cols>
  <sheetData>
    <row r="1" spans="1:67">
      <c r="A1" s="202"/>
      <c r="B1" s="203"/>
      <c r="C1" s="218" t="s">
        <v>317</v>
      </c>
      <c r="D1" s="219" t="s">
        <v>318</v>
      </c>
      <c r="E1" s="219" t="s">
        <v>319</v>
      </c>
      <c r="F1" s="219" t="s">
        <v>320</v>
      </c>
      <c r="G1" s="219" t="s">
        <v>321</v>
      </c>
      <c r="H1" s="218" t="s">
        <v>317</v>
      </c>
      <c r="I1" s="219" t="s">
        <v>318</v>
      </c>
      <c r="J1" s="219" t="s">
        <v>319</v>
      </c>
      <c r="K1" s="219" t="s">
        <v>320</v>
      </c>
      <c r="L1" s="219" t="s">
        <v>321</v>
      </c>
      <c r="M1" s="218" t="s">
        <v>317</v>
      </c>
      <c r="N1" s="219" t="s">
        <v>318</v>
      </c>
      <c r="O1" s="219" t="s">
        <v>319</v>
      </c>
      <c r="P1" s="219" t="s">
        <v>320</v>
      </c>
      <c r="Q1" s="219" t="s">
        <v>321</v>
      </c>
      <c r="R1" s="202"/>
      <c r="S1" s="203"/>
      <c r="T1" s="218" t="s">
        <v>312</v>
      </c>
      <c r="U1" s="219" t="s">
        <v>313</v>
      </c>
      <c r="V1" s="219" t="s">
        <v>314</v>
      </c>
      <c r="W1" s="219" t="s">
        <v>315</v>
      </c>
      <c r="X1" s="219" t="s">
        <v>316</v>
      </c>
      <c r="Y1" s="218" t="s">
        <v>312</v>
      </c>
      <c r="Z1" s="219" t="s">
        <v>313</v>
      </c>
      <c r="AA1" s="219" t="s">
        <v>314</v>
      </c>
      <c r="AB1" s="219" t="s">
        <v>315</v>
      </c>
      <c r="AC1" s="219" t="s">
        <v>316</v>
      </c>
      <c r="AD1" s="218" t="s">
        <v>312</v>
      </c>
      <c r="AE1" s="219" t="s">
        <v>313</v>
      </c>
      <c r="AF1" s="219" t="s">
        <v>314</v>
      </c>
      <c r="AG1" s="219" t="s">
        <v>315</v>
      </c>
      <c r="AH1" s="219" t="s">
        <v>316</v>
      </c>
    </row>
    <row r="2" spans="1:67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</row>
    <row r="3" spans="1:67">
      <c r="A3" s="312" t="str">
        <f>入力シート!$C$6&amp;"　（男子）"</f>
        <v>　（男子）</v>
      </c>
      <c r="B3" s="313"/>
      <c r="C3" s="313"/>
      <c r="D3" s="205"/>
      <c r="E3" s="206"/>
      <c r="F3" s="206"/>
      <c r="G3" s="206"/>
      <c r="H3" s="207"/>
      <c r="I3" s="207"/>
      <c r="J3" s="206"/>
      <c r="K3" s="206"/>
      <c r="L3" s="206"/>
      <c r="M3" s="207"/>
      <c r="N3" s="207"/>
      <c r="O3" s="206"/>
      <c r="P3" s="206"/>
      <c r="Q3" s="208"/>
      <c r="R3" s="312" t="str">
        <f>入力シート!$C$6&amp;"　（女子）"</f>
        <v>　（女子）</v>
      </c>
      <c r="S3" s="313"/>
      <c r="T3" s="313"/>
      <c r="U3" s="205"/>
      <c r="V3" s="206"/>
      <c r="W3" s="206"/>
      <c r="X3" s="206"/>
      <c r="Y3" s="207"/>
      <c r="Z3" s="207"/>
      <c r="AA3" s="206"/>
      <c r="AB3" s="206"/>
      <c r="AC3" s="206"/>
      <c r="AD3" s="207"/>
      <c r="AE3" s="207"/>
      <c r="AF3" s="206"/>
      <c r="AG3" s="206"/>
      <c r="AH3" s="208"/>
    </row>
    <row r="4" spans="1:67">
      <c r="A4" s="209" t="s">
        <v>275</v>
      </c>
      <c r="B4" s="198">
        <f>入力シート!C13</f>
        <v>0</v>
      </c>
      <c r="C4" s="194">
        <f t="shared" ref="C4:D10" ca="1" si="0">INDIRECT("入力シート!"&amp;C$1&amp;AJ4)</f>
        <v>0</v>
      </c>
      <c r="D4" s="223">
        <f t="shared" ca="1" si="0"/>
        <v>0</v>
      </c>
      <c r="E4" s="194">
        <f t="shared" ref="E4:E10" ca="1" si="1">IF(ISNUMBER(INDIRECT("入力シート!"&amp;E$1&amp;AL4)),"T",INDIRECT("入力シート!"&amp;E$1&amp;AL4))</f>
        <v>0</v>
      </c>
      <c r="F4" s="194" t="str">
        <f t="shared" ref="F4:F10" ca="1" si="2">IF(INDIRECT("入力シート!"&amp;F$1&amp;AM4)="","","D")</f>
        <v/>
      </c>
      <c r="G4" s="194" t="str">
        <f t="shared" ref="G4:G10" ca="1" si="3">IF(INDIRECT("入力シート!"&amp;G$1&amp;AN4)="","","S")</f>
        <v/>
      </c>
      <c r="H4" s="192">
        <f t="shared" ref="H4:I10" ca="1" si="4">INDIRECT("入力シート!"&amp;H$1&amp;AO4)</f>
        <v>0</v>
      </c>
      <c r="I4" s="223">
        <f t="shared" ca="1" si="4"/>
        <v>0</v>
      </c>
      <c r="J4" s="194">
        <f t="shared" ref="J4:J10" ca="1" si="5">IF(ISNUMBER(INDIRECT("入力シート!"&amp;J$1&amp;AQ4)),"T",INDIRECT("入力シート!"&amp;J$1&amp;AQ4))</f>
        <v>0</v>
      </c>
      <c r="K4" s="194" t="str">
        <f t="shared" ref="K4:K10" ca="1" si="6">IF(INDIRECT("入力シート!"&amp;K$1&amp;AR4)="","","D")</f>
        <v/>
      </c>
      <c r="L4" s="226" t="str">
        <f t="shared" ref="L4:L10" ca="1" si="7">IF(INDIRECT("入力シート!"&amp;L$1&amp;AS4)="","","S")</f>
        <v/>
      </c>
      <c r="M4" s="194">
        <f t="shared" ref="M4:N9" ca="1" si="8">INDIRECT("入力シート!"&amp;M$1&amp;AT4)</f>
        <v>0</v>
      </c>
      <c r="N4" s="223">
        <f t="shared" ca="1" si="8"/>
        <v>0</v>
      </c>
      <c r="O4" s="194">
        <f t="shared" ref="O4:O9" ca="1" si="9">IF(ISNUMBER(INDIRECT("入力シート!"&amp;O$1&amp;AV4)),"T",INDIRECT("入力シート!"&amp;O$1&amp;AV4))</f>
        <v>0</v>
      </c>
      <c r="P4" s="194" t="str">
        <f t="shared" ref="P4:P9" ca="1" si="10">IF(INDIRECT("入力シート!"&amp;P$1&amp;AW4)="","","D")</f>
        <v/>
      </c>
      <c r="Q4" s="220" t="str">
        <f t="shared" ref="Q4:Q9" ca="1" si="11">IF(INDIRECT("入力シート!"&amp;Q$1&amp;AX4)="","","S")</f>
        <v/>
      </c>
      <c r="R4" s="210" t="s">
        <v>275</v>
      </c>
      <c r="S4" s="198">
        <f>入力シート!E13</f>
        <v>0</v>
      </c>
      <c r="T4" s="194">
        <f ca="1">INDIRECT("入力シート!"&amp;T$1&amp;AJ4)</f>
        <v>0</v>
      </c>
      <c r="U4" s="223">
        <f t="shared" ref="U4:U10" ca="1" si="12">INDIRECT("入力シート!"&amp;U$1&amp;BB4)</f>
        <v>0</v>
      </c>
      <c r="V4" s="194">
        <f t="shared" ref="V4:V10" ca="1" si="13">IF(ISNUMBER(INDIRECT("入力シート!"&amp;V$1&amp;BC4)),"T",INDIRECT("入力シート!"&amp;V$1&amp;BC4))</f>
        <v>0</v>
      </c>
      <c r="W4" s="194" t="str">
        <f t="shared" ref="W4:W10" ca="1" si="14">IF(INDIRECT("入力シート!"&amp;W$1&amp;BD4)="","","D")</f>
        <v/>
      </c>
      <c r="X4" s="194" t="str">
        <f t="shared" ref="X4:X10" ca="1" si="15">IF(INDIRECT("入力シート!"&amp;X$1&amp;BE4)="","","S")</f>
        <v/>
      </c>
      <c r="Y4" s="192">
        <f t="shared" ref="Y4:Z10" ca="1" si="16">INDIRECT("入力シート!"&amp;Y$1&amp;BF4)</f>
        <v>0</v>
      </c>
      <c r="Z4" s="223">
        <f t="shared" ca="1" si="16"/>
        <v>0</v>
      </c>
      <c r="AA4" s="194">
        <f t="shared" ref="AA4:AA10" ca="1" si="17">IF(ISNUMBER(INDIRECT("入力シート!"&amp;AA$1&amp;BH4)),"T",INDIRECT("入力シート!"&amp;AA$1&amp;BH4))</f>
        <v>0</v>
      </c>
      <c r="AB4" s="194" t="str">
        <f t="shared" ref="AB4:AB10" ca="1" si="18">IF(INDIRECT("入力シート!"&amp;AB$1&amp;BI4)="","","D")</f>
        <v/>
      </c>
      <c r="AC4" s="226" t="str">
        <f t="shared" ref="AC4:AC10" ca="1" si="19">IF(INDIRECT("入力シート!"&amp;AC$1&amp;BJ4)="","","S")</f>
        <v/>
      </c>
      <c r="AD4" s="194">
        <f t="shared" ref="AD4:AE9" ca="1" si="20">INDIRECT("入力シート!"&amp;AD$1&amp;BK4)</f>
        <v>0</v>
      </c>
      <c r="AE4" s="223">
        <f t="shared" ca="1" si="20"/>
        <v>0</v>
      </c>
      <c r="AF4" s="194">
        <f t="shared" ref="AF4:AF9" ca="1" si="21">IF(ISNUMBER(INDIRECT("入力シート!"&amp;AF$1&amp;BM4)),"T",INDIRECT("入力シート!"&amp;AF$1&amp;BM4))</f>
        <v>0</v>
      </c>
      <c r="AG4" s="194" t="str">
        <f t="shared" ref="AG4:AG9" ca="1" si="22">IF(INDIRECT("入力シート!"&amp;AG$1&amp;BN4)="","","D")</f>
        <v/>
      </c>
      <c r="AH4" s="220" t="str">
        <f t="shared" ref="AH4:AH9" ca="1" si="23">IF(INDIRECT("入力シート!"&amp;AH$1&amp;BO4)="","","S")</f>
        <v/>
      </c>
      <c r="AJ4" s="215">
        <v>4</v>
      </c>
      <c r="AK4" s="215">
        <f t="shared" ref="AK4:AN5" si="24">AJ4</f>
        <v>4</v>
      </c>
      <c r="AL4" s="215">
        <f t="shared" si="24"/>
        <v>4</v>
      </c>
      <c r="AM4" s="215">
        <f t="shared" si="24"/>
        <v>4</v>
      </c>
      <c r="AN4" s="215">
        <f t="shared" si="24"/>
        <v>4</v>
      </c>
      <c r="AO4" s="216">
        <f>AJ4+1</f>
        <v>5</v>
      </c>
      <c r="AP4" s="216">
        <f>AO4</f>
        <v>5</v>
      </c>
      <c r="AQ4" s="216">
        <f>AP4</f>
        <v>5</v>
      </c>
      <c r="AR4" s="216">
        <f>AQ4</f>
        <v>5</v>
      </c>
      <c r="AS4" s="216">
        <f>AR4</f>
        <v>5</v>
      </c>
      <c r="AT4" s="217">
        <f>AO4+1</f>
        <v>6</v>
      </c>
      <c r="AU4" s="217">
        <f>AT4</f>
        <v>6</v>
      </c>
      <c r="AV4" s="217">
        <f>AU4</f>
        <v>6</v>
      </c>
      <c r="AW4" s="217">
        <f>AV4</f>
        <v>6</v>
      </c>
      <c r="AX4" s="217">
        <f>AW4</f>
        <v>6</v>
      </c>
      <c r="BA4" s="215">
        <v>4</v>
      </c>
      <c r="BB4" s="215">
        <f t="shared" ref="BB4:BE5" si="25">BA4</f>
        <v>4</v>
      </c>
      <c r="BC4" s="215">
        <f t="shared" si="25"/>
        <v>4</v>
      </c>
      <c r="BD4" s="215">
        <f t="shared" si="25"/>
        <v>4</v>
      </c>
      <c r="BE4" s="215">
        <f t="shared" si="25"/>
        <v>4</v>
      </c>
      <c r="BF4" s="216">
        <f>BA4+1</f>
        <v>5</v>
      </c>
      <c r="BG4" s="216">
        <f>BF4</f>
        <v>5</v>
      </c>
      <c r="BH4" s="216">
        <f>BG4</f>
        <v>5</v>
      </c>
      <c r="BI4" s="216">
        <f>BH4</f>
        <v>5</v>
      </c>
      <c r="BJ4" s="216">
        <f>BI4</f>
        <v>5</v>
      </c>
      <c r="BK4" s="217">
        <f>BF4+1</f>
        <v>6</v>
      </c>
      <c r="BL4" s="217">
        <f>BK4</f>
        <v>6</v>
      </c>
      <c r="BM4" s="217">
        <f>BL4</f>
        <v>6</v>
      </c>
      <c r="BN4" s="217">
        <f>BM4</f>
        <v>6</v>
      </c>
      <c r="BO4" s="217">
        <f>BN4</f>
        <v>6</v>
      </c>
    </row>
    <row r="5" spans="1:67">
      <c r="A5" s="210" t="s">
        <v>276</v>
      </c>
      <c r="B5" s="199">
        <f>入力シート!C15</f>
        <v>0</v>
      </c>
      <c r="C5" s="193">
        <f t="shared" ca="1" si="0"/>
        <v>0</v>
      </c>
      <c r="D5" s="224">
        <f t="shared" ca="1" si="0"/>
        <v>0</v>
      </c>
      <c r="E5" s="193">
        <f t="shared" ca="1" si="1"/>
        <v>0</v>
      </c>
      <c r="F5" s="193" t="str">
        <f t="shared" ca="1" si="2"/>
        <v/>
      </c>
      <c r="G5" s="193" t="str">
        <f t="shared" ca="1" si="3"/>
        <v/>
      </c>
      <c r="H5" s="195">
        <f t="shared" ca="1" si="4"/>
        <v>0</v>
      </c>
      <c r="I5" s="224">
        <f t="shared" ca="1" si="4"/>
        <v>0</v>
      </c>
      <c r="J5" s="193">
        <f t="shared" ca="1" si="5"/>
        <v>0</v>
      </c>
      <c r="K5" s="193" t="str">
        <f t="shared" ca="1" si="6"/>
        <v/>
      </c>
      <c r="L5" s="227" t="str">
        <f t="shared" ca="1" si="7"/>
        <v/>
      </c>
      <c r="M5" s="193">
        <f t="shared" ca="1" si="8"/>
        <v>0</v>
      </c>
      <c r="N5" s="224">
        <f t="shared" ca="1" si="8"/>
        <v>0</v>
      </c>
      <c r="O5" s="193">
        <f t="shared" ca="1" si="9"/>
        <v>0</v>
      </c>
      <c r="P5" s="193" t="str">
        <f t="shared" ca="1" si="10"/>
        <v/>
      </c>
      <c r="Q5" s="221" t="str">
        <f t="shared" ca="1" si="11"/>
        <v/>
      </c>
      <c r="R5" s="210" t="s">
        <v>276</v>
      </c>
      <c r="S5" s="199">
        <f>入力シート!E15</f>
        <v>0</v>
      </c>
      <c r="T5" s="193">
        <f t="shared" ref="T5:T10" ca="1" si="26">INDIRECT("入力シート!"&amp;T$1&amp;BA5)</f>
        <v>0</v>
      </c>
      <c r="U5" s="224">
        <f t="shared" ca="1" si="12"/>
        <v>0</v>
      </c>
      <c r="V5" s="193">
        <f t="shared" ca="1" si="13"/>
        <v>0</v>
      </c>
      <c r="W5" s="193" t="str">
        <f t="shared" ca="1" si="14"/>
        <v/>
      </c>
      <c r="X5" s="193" t="str">
        <f t="shared" ca="1" si="15"/>
        <v/>
      </c>
      <c r="Y5" s="195">
        <f t="shared" ca="1" si="16"/>
        <v>0</v>
      </c>
      <c r="Z5" s="224">
        <f t="shared" ca="1" si="16"/>
        <v>0</v>
      </c>
      <c r="AA5" s="193">
        <f t="shared" ca="1" si="17"/>
        <v>0</v>
      </c>
      <c r="AB5" s="193" t="str">
        <f t="shared" ca="1" si="18"/>
        <v/>
      </c>
      <c r="AC5" s="227" t="str">
        <f t="shared" ca="1" si="19"/>
        <v/>
      </c>
      <c r="AD5" s="193">
        <f t="shared" ca="1" si="20"/>
        <v>0</v>
      </c>
      <c r="AE5" s="224">
        <f t="shared" ca="1" si="20"/>
        <v>0</v>
      </c>
      <c r="AF5" s="193">
        <f t="shared" ca="1" si="21"/>
        <v>0</v>
      </c>
      <c r="AG5" s="193" t="str">
        <f t="shared" ca="1" si="22"/>
        <v/>
      </c>
      <c r="AH5" s="221" t="str">
        <f t="shared" ca="1" si="23"/>
        <v/>
      </c>
      <c r="AJ5" s="215">
        <f>AT4+1</f>
        <v>7</v>
      </c>
      <c r="AK5" s="215">
        <f t="shared" si="24"/>
        <v>7</v>
      </c>
      <c r="AL5" s="215">
        <f t="shared" si="24"/>
        <v>7</v>
      </c>
      <c r="AM5" s="215">
        <f t="shared" si="24"/>
        <v>7</v>
      </c>
      <c r="AN5" s="215">
        <f t="shared" si="24"/>
        <v>7</v>
      </c>
      <c r="AO5" s="216">
        <f t="shared" ref="AO5:AO10" si="27">AJ5+1</f>
        <v>8</v>
      </c>
      <c r="AP5" s="216">
        <f t="shared" ref="AP5:AS5" si="28">AO5</f>
        <v>8</v>
      </c>
      <c r="AQ5" s="216">
        <f t="shared" si="28"/>
        <v>8</v>
      </c>
      <c r="AR5" s="216">
        <f t="shared" si="28"/>
        <v>8</v>
      </c>
      <c r="AS5" s="216">
        <f t="shared" si="28"/>
        <v>8</v>
      </c>
      <c r="AT5" s="217">
        <f t="shared" ref="AT5:AT9" si="29">AO5+1</f>
        <v>9</v>
      </c>
      <c r="AU5" s="217">
        <f t="shared" ref="AU5:AX5" si="30">AT5</f>
        <v>9</v>
      </c>
      <c r="AV5" s="217">
        <f t="shared" si="30"/>
        <v>9</v>
      </c>
      <c r="AW5" s="217">
        <f t="shared" si="30"/>
        <v>9</v>
      </c>
      <c r="AX5" s="217">
        <f t="shared" si="30"/>
        <v>9</v>
      </c>
      <c r="BA5" s="215">
        <f>BK4+1</f>
        <v>7</v>
      </c>
      <c r="BB5" s="215">
        <f t="shared" si="25"/>
        <v>7</v>
      </c>
      <c r="BC5" s="215">
        <f t="shared" si="25"/>
        <v>7</v>
      </c>
      <c r="BD5" s="215">
        <f t="shared" si="25"/>
        <v>7</v>
      </c>
      <c r="BE5" s="215">
        <f t="shared" si="25"/>
        <v>7</v>
      </c>
      <c r="BF5" s="216">
        <f t="shared" ref="BF5:BF10" si="31">BA5+1</f>
        <v>8</v>
      </c>
      <c r="BG5" s="216">
        <f t="shared" ref="BG5:BJ5" si="32">BF5</f>
        <v>8</v>
      </c>
      <c r="BH5" s="216">
        <f t="shared" si="32"/>
        <v>8</v>
      </c>
      <c r="BI5" s="216">
        <f t="shared" si="32"/>
        <v>8</v>
      </c>
      <c r="BJ5" s="216">
        <f t="shared" si="32"/>
        <v>8</v>
      </c>
      <c r="BK5" s="217">
        <f t="shared" ref="BK5:BK9" si="33">BF5+1</f>
        <v>9</v>
      </c>
      <c r="BL5" s="217">
        <f t="shared" ref="BL5:BO5" si="34">BK5</f>
        <v>9</v>
      </c>
      <c r="BM5" s="217">
        <f t="shared" si="34"/>
        <v>9</v>
      </c>
      <c r="BN5" s="217">
        <f t="shared" si="34"/>
        <v>9</v>
      </c>
      <c r="BO5" s="217">
        <f t="shared" si="34"/>
        <v>9</v>
      </c>
    </row>
    <row r="6" spans="1:67">
      <c r="A6" s="211" t="s">
        <v>277</v>
      </c>
      <c r="B6" s="199">
        <f>入力シート!C17</f>
        <v>0</v>
      </c>
      <c r="C6" s="193">
        <f t="shared" ca="1" si="0"/>
        <v>0</v>
      </c>
      <c r="D6" s="224">
        <f t="shared" ca="1" si="0"/>
        <v>0</v>
      </c>
      <c r="E6" s="193">
        <f t="shared" ca="1" si="1"/>
        <v>0</v>
      </c>
      <c r="F6" s="193" t="str">
        <f t="shared" ca="1" si="2"/>
        <v/>
      </c>
      <c r="G6" s="193" t="str">
        <f t="shared" ca="1" si="3"/>
        <v/>
      </c>
      <c r="H6" s="195">
        <f t="shared" ca="1" si="4"/>
        <v>0</v>
      </c>
      <c r="I6" s="224">
        <f t="shared" ca="1" si="4"/>
        <v>0</v>
      </c>
      <c r="J6" s="193">
        <f t="shared" ca="1" si="5"/>
        <v>0</v>
      </c>
      <c r="K6" s="193" t="str">
        <f t="shared" ca="1" si="6"/>
        <v/>
      </c>
      <c r="L6" s="227" t="str">
        <f t="shared" ca="1" si="7"/>
        <v/>
      </c>
      <c r="M6" s="193">
        <f t="shared" ca="1" si="8"/>
        <v>0</v>
      </c>
      <c r="N6" s="224">
        <f t="shared" ca="1" si="8"/>
        <v>0</v>
      </c>
      <c r="O6" s="193">
        <f t="shared" ca="1" si="9"/>
        <v>0</v>
      </c>
      <c r="P6" s="193" t="str">
        <f t="shared" ca="1" si="10"/>
        <v/>
      </c>
      <c r="Q6" s="221" t="str">
        <f t="shared" ca="1" si="11"/>
        <v/>
      </c>
      <c r="R6" s="211" t="s">
        <v>277</v>
      </c>
      <c r="S6" s="199">
        <f>入力シート!E17</f>
        <v>0</v>
      </c>
      <c r="T6" s="193">
        <f t="shared" ca="1" si="26"/>
        <v>0</v>
      </c>
      <c r="U6" s="224">
        <f t="shared" ca="1" si="12"/>
        <v>0</v>
      </c>
      <c r="V6" s="193">
        <f t="shared" ca="1" si="13"/>
        <v>0</v>
      </c>
      <c r="W6" s="193" t="str">
        <f t="shared" ca="1" si="14"/>
        <v/>
      </c>
      <c r="X6" s="193" t="str">
        <f t="shared" ca="1" si="15"/>
        <v/>
      </c>
      <c r="Y6" s="195">
        <f t="shared" ca="1" si="16"/>
        <v>0</v>
      </c>
      <c r="Z6" s="224">
        <f t="shared" ca="1" si="16"/>
        <v>0</v>
      </c>
      <c r="AA6" s="193">
        <f t="shared" ca="1" si="17"/>
        <v>0</v>
      </c>
      <c r="AB6" s="193" t="str">
        <f t="shared" ca="1" si="18"/>
        <v/>
      </c>
      <c r="AC6" s="227" t="str">
        <f t="shared" ca="1" si="19"/>
        <v/>
      </c>
      <c r="AD6" s="193">
        <f t="shared" ca="1" si="20"/>
        <v>0</v>
      </c>
      <c r="AE6" s="224">
        <f t="shared" ca="1" si="20"/>
        <v>0</v>
      </c>
      <c r="AF6" s="193">
        <f t="shared" ca="1" si="21"/>
        <v>0</v>
      </c>
      <c r="AG6" s="193" t="str">
        <f t="shared" ca="1" si="22"/>
        <v/>
      </c>
      <c r="AH6" s="221" t="str">
        <f t="shared" ca="1" si="23"/>
        <v/>
      </c>
      <c r="AJ6" s="215">
        <f t="shared" ref="AJ6:AJ10" si="35">AT5+1</f>
        <v>10</v>
      </c>
      <c r="AK6" s="215">
        <f t="shared" ref="AK6:AN6" si="36">AJ6</f>
        <v>10</v>
      </c>
      <c r="AL6" s="215">
        <f t="shared" si="36"/>
        <v>10</v>
      </c>
      <c r="AM6" s="215">
        <f t="shared" si="36"/>
        <v>10</v>
      </c>
      <c r="AN6" s="215">
        <f t="shared" si="36"/>
        <v>10</v>
      </c>
      <c r="AO6" s="216">
        <f t="shared" si="27"/>
        <v>11</v>
      </c>
      <c r="AP6" s="216">
        <f t="shared" ref="AP6:AS6" si="37">AO6</f>
        <v>11</v>
      </c>
      <c r="AQ6" s="216">
        <f t="shared" si="37"/>
        <v>11</v>
      </c>
      <c r="AR6" s="216">
        <f t="shared" si="37"/>
        <v>11</v>
      </c>
      <c r="AS6" s="216">
        <f t="shared" si="37"/>
        <v>11</v>
      </c>
      <c r="AT6" s="217">
        <f t="shared" si="29"/>
        <v>12</v>
      </c>
      <c r="AU6" s="217">
        <f t="shared" ref="AU6:AX6" si="38">AT6</f>
        <v>12</v>
      </c>
      <c r="AV6" s="217">
        <f t="shared" si="38"/>
        <v>12</v>
      </c>
      <c r="AW6" s="217">
        <f t="shared" si="38"/>
        <v>12</v>
      </c>
      <c r="AX6" s="217">
        <f t="shared" si="38"/>
        <v>12</v>
      </c>
      <c r="BA6" s="215">
        <f t="shared" ref="BA6:BA10" si="39">BK5+1</f>
        <v>10</v>
      </c>
      <c r="BB6" s="215">
        <f t="shared" ref="BB6:BE6" si="40">BA6</f>
        <v>10</v>
      </c>
      <c r="BC6" s="215">
        <f t="shared" si="40"/>
        <v>10</v>
      </c>
      <c r="BD6" s="215">
        <f t="shared" si="40"/>
        <v>10</v>
      </c>
      <c r="BE6" s="215">
        <f t="shared" si="40"/>
        <v>10</v>
      </c>
      <c r="BF6" s="216">
        <f t="shared" si="31"/>
        <v>11</v>
      </c>
      <c r="BG6" s="216">
        <f t="shared" ref="BG6:BJ6" si="41">BF6</f>
        <v>11</v>
      </c>
      <c r="BH6" s="216">
        <f t="shared" si="41"/>
        <v>11</v>
      </c>
      <c r="BI6" s="216">
        <f t="shared" si="41"/>
        <v>11</v>
      </c>
      <c r="BJ6" s="216">
        <f t="shared" si="41"/>
        <v>11</v>
      </c>
      <c r="BK6" s="217">
        <f t="shared" si="33"/>
        <v>12</v>
      </c>
      <c r="BL6" s="217">
        <f t="shared" ref="BL6:BO6" si="42">BK6</f>
        <v>12</v>
      </c>
      <c r="BM6" s="217">
        <f t="shared" si="42"/>
        <v>12</v>
      </c>
      <c r="BN6" s="217">
        <f t="shared" si="42"/>
        <v>12</v>
      </c>
      <c r="BO6" s="217">
        <f t="shared" si="42"/>
        <v>12</v>
      </c>
    </row>
    <row r="7" spans="1:67">
      <c r="A7" s="212"/>
      <c r="B7" s="200"/>
      <c r="C7" s="193">
        <f t="shared" ca="1" si="0"/>
        <v>0</v>
      </c>
      <c r="D7" s="224">
        <f t="shared" ca="1" si="0"/>
        <v>0</v>
      </c>
      <c r="E7" s="193">
        <f t="shared" ca="1" si="1"/>
        <v>0</v>
      </c>
      <c r="F7" s="193" t="str">
        <f t="shared" ca="1" si="2"/>
        <v/>
      </c>
      <c r="G7" s="193" t="str">
        <f t="shared" ca="1" si="3"/>
        <v/>
      </c>
      <c r="H7" s="195">
        <f t="shared" ca="1" si="4"/>
        <v>0</v>
      </c>
      <c r="I7" s="224">
        <f t="shared" ca="1" si="4"/>
        <v>0</v>
      </c>
      <c r="J7" s="193">
        <f t="shared" ca="1" si="5"/>
        <v>0</v>
      </c>
      <c r="K7" s="193" t="str">
        <f t="shared" ca="1" si="6"/>
        <v/>
      </c>
      <c r="L7" s="227" t="str">
        <f t="shared" ca="1" si="7"/>
        <v/>
      </c>
      <c r="M7" s="193">
        <f t="shared" ca="1" si="8"/>
        <v>0</v>
      </c>
      <c r="N7" s="224">
        <f t="shared" ca="1" si="8"/>
        <v>0</v>
      </c>
      <c r="O7" s="193">
        <f t="shared" ca="1" si="9"/>
        <v>0</v>
      </c>
      <c r="P7" s="193" t="str">
        <f t="shared" ca="1" si="10"/>
        <v/>
      </c>
      <c r="Q7" s="221" t="str">
        <f t="shared" ca="1" si="11"/>
        <v/>
      </c>
      <c r="R7" s="212"/>
      <c r="S7" s="200"/>
      <c r="T7" s="193">
        <f t="shared" ca="1" si="26"/>
        <v>0</v>
      </c>
      <c r="U7" s="224">
        <f t="shared" ca="1" si="12"/>
        <v>0</v>
      </c>
      <c r="V7" s="193">
        <f t="shared" ca="1" si="13"/>
        <v>0</v>
      </c>
      <c r="W7" s="193" t="str">
        <f t="shared" ca="1" si="14"/>
        <v/>
      </c>
      <c r="X7" s="193" t="str">
        <f t="shared" ca="1" si="15"/>
        <v/>
      </c>
      <c r="Y7" s="195">
        <f t="shared" ca="1" si="16"/>
        <v>0</v>
      </c>
      <c r="Z7" s="224">
        <f t="shared" ca="1" si="16"/>
        <v>0</v>
      </c>
      <c r="AA7" s="193">
        <f t="shared" ca="1" si="17"/>
        <v>0</v>
      </c>
      <c r="AB7" s="193" t="str">
        <f t="shared" ca="1" si="18"/>
        <v/>
      </c>
      <c r="AC7" s="227" t="str">
        <f t="shared" ca="1" si="19"/>
        <v/>
      </c>
      <c r="AD7" s="193">
        <f t="shared" ca="1" si="20"/>
        <v>0</v>
      </c>
      <c r="AE7" s="224">
        <f t="shared" ca="1" si="20"/>
        <v>0</v>
      </c>
      <c r="AF7" s="193">
        <f t="shared" ca="1" si="21"/>
        <v>0</v>
      </c>
      <c r="AG7" s="193" t="str">
        <f t="shared" ca="1" si="22"/>
        <v/>
      </c>
      <c r="AH7" s="221" t="str">
        <f t="shared" ca="1" si="23"/>
        <v/>
      </c>
      <c r="AJ7" s="215">
        <f t="shared" si="35"/>
        <v>13</v>
      </c>
      <c r="AK7" s="215">
        <f t="shared" ref="AK7:AN7" si="43">AJ7</f>
        <v>13</v>
      </c>
      <c r="AL7" s="215">
        <f t="shared" si="43"/>
        <v>13</v>
      </c>
      <c r="AM7" s="215">
        <f t="shared" si="43"/>
        <v>13</v>
      </c>
      <c r="AN7" s="215">
        <f t="shared" si="43"/>
        <v>13</v>
      </c>
      <c r="AO7" s="216">
        <f t="shared" si="27"/>
        <v>14</v>
      </c>
      <c r="AP7" s="216">
        <f t="shared" ref="AP7:AS7" si="44">AO7</f>
        <v>14</v>
      </c>
      <c r="AQ7" s="216">
        <f t="shared" si="44"/>
        <v>14</v>
      </c>
      <c r="AR7" s="216">
        <f t="shared" si="44"/>
        <v>14</v>
      </c>
      <c r="AS7" s="216">
        <f t="shared" si="44"/>
        <v>14</v>
      </c>
      <c r="AT7" s="217">
        <f t="shared" si="29"/>
        <v>15</v>
      </c>
      <c r="AU7" s="217">
        <f t="shared" ref="AU7:AX7" si="45">AT7</f>
        <v>15</v>
      </c>
      <c r="AV7" s="217">
        <f t="shared" si="45"/>
        <v>15</v>
      </c>
      <c r="AW7" s="217">
        <f t="shared" si="45"/>
        <v>15</v>
      </c>
      <c r="AX7" s="217">
        <f t="shared" si="45"/>
        <v>15</v>
      </c>
      <c r="BA7" s="215">
        <f t="shared" si="39"/>
        <v>13</v>
      </c>
      <c r="BB7" s="215">
        <f t="shared" ref="BB7:BE7" si="46">BA7</f>
        <v>13</v>
      </c>
      <c r="BC7" s="215">
        <f t="shared" si="46"/>
        <v>13</v>
      </c>
      <c r="BD7" s="215">
        <f t="shared" si="46"/>
        <v>13</v>
      </c>
      <c r="BE7" s="215">
        <f t="shared" si="46"/>
        <v>13</v>
      </c>
      <c r="BF7" s="216">
        <f t="shared" si="31"/>
        <v>14</v>
      </c>
      <c r="BG7" s="216">
        <f t="shared" ref="BG7:BJ7" si="47">BF7</f>
        <v>14</v>
      </c>
      <c r="BH7" s="216">
        <f t="shared" si="47"/>
        <v>14</v>
      </c>
      <c r="BI7" s="216">
        <f t="shared" si="47"/>
        <v>14</v>
      </c>
      <c r="BJ7" s="216">
        <f t="shared" si="47"/>
        <v>14</v>
      </c>
      <c r="BK7" s="217">
        <f t="shared" si="33"/>
        <v>15</v>
      </c>
      <c r="BL7" s="217">
        <f t="shared" ref="BL7:BO7" si="48">BK7</f>
        <v>15</v>
      </c>
      <c r="BM7" s="217">
        <f t="shared" si="48"/>
        <v>15</v>
      </c>
      <c r="BN7" s="217">
        <f t="shared" si="48"/>
        <v>15</v>
      </c>
      <c r="BO7" s="217">
        <f t="shared" si="48"/>
        <v>15</v>
      </c>
    </row>
    <row r="8" spans="1:67">
      <c r="A8" s="212"/>
      <c r="B8" s="200"/>
      <c r="C8" s="193">
        <f t="shared" ca="1" si="0"/>
        <v>0</v>
      </c>
      <c r="D8" s="224">
        <f t="shared" ca="1" si="0"/>
        <v>0</v>
      </c>
      <c r="E8" s="193">
        <f t="shared" ca="1" si="1"/>
        <v>0</v>
      </c>
      <c r="F8" s="193" t="str">
        <f t="shared" ca="1" si="2"/>
        <v/>
      </c>
      <c r="G8" s="193" t="str">
        <f t="shared" ca="1" si="3"/>
        <v/>
      </c>
      <c r="H8" s="195">
        <f t="shared" ca="1" si="4"/>
        <v>0</v>
      </c>
      <c r="I8" s="224">
        <f t="shared" ca="1" si="4"/>
        <v>0</v>
      </c>
      <c r="J8" s="193">
        <f t="shared" ca="1" si="5"/>
        <v>0</v>
      </c>
      <c r="K8" s="193" t="str">
        <f t="shared" ca="1" si="6"/>
        <v/>
      </c>
      <c r="L8" s="227" t="str">
        <f t="shared" ca="1" si="7"/>
        <v/>
      </c>
      <c r="M8" s="193">
        <f t="shared" ca="1" si="8"/>
        <v>0</v>
      </c>
      <c r="N8" s="224">
        <f t="shared" ca="1" si="8"/>
        <v>0</v>
      </c>
      <c r="O8" s="193">
        <f t="shared" ca="1" si="9"/>
        <v>0</v>
      </c>
      <c r="P8" s="193" t="str">
        <f t="shared" ca="1" si="10"/>
        <v/>
      </c>
      <c r="Q8" s="221" t="str">
        <f t="shared" ca="1" si="11"/>
        <v/>
      </c>
      <c r="R8" s="212"/>
      <c r="S8" s="200"/>
      <c r="T8" s="193">
        <f t="shared" ca="1" si="26"/>
        <v>0</v>
      </c>
      <c r="U8" s="224">
        <f t="shared" ca="1" si="12"/>
        <v>0</v>
      </c>
      <c r="V8" s="193">
        <f t="shared" ca="1" si="13"/>
        <v>0</v>
      </c>
      <c r="W8" s="193" t="str">
        <f t="shared" ca="1" si="14"/>
        <v/>
      </c>
      <c r="X8" s="193" t="str">
        <f t="shared" ca="1" si="15"/>
        <v/>
      </c>
      <c r="Y8" s="195">
        <f t="shared" ca="1" si="16"/>
        <v>0</v>
      </c>
      <c r="Z8" s="224">
        <f t="shared" ca="1" si="16"/>
        <v>0</v>
      </c>
      <c r="AA8" s="193">
        <f t="shared" ca="1" si="17"/>
        <v>0</v>
      </c>
      <c r="AB8" s="193" t="str">
        <f t="shared" ca="1" si="18"/>
        <v/>
      </c>
      <c r="AC8" s="227" t="str">
        <f t="shared" ca="1" si="19"/>
        <v/>
      </c>
      <c r="AD8" s="193">
        <f t="shared" ca="1" si="20"/>
        <v>0</v>
      </c>
      <c r="AE8" s="224">
        <f t="shared" ca="1" si="20"/>
        <v>0</v>
      </c>
      <c r="AF8" s="193">
        <f t="shared" ca="1" si="21"/>
        <v>0</v>
      </c>
      <c r="AG8" s="193" t="str">
        <f t="shared" ca="1" si="22"/>
        <v/>
      </c>
      <c r="AH8" s="221" t="str">
        <f t="shared" ca="1" si="23"/>
        <v/>
      </c>
      <c r="AJ8" s="215">
        <f t="shared" si="35"/>
        <v>16</v>
      </c>
      <c r="AK8" s="215">
        <f t="shared" ref="AK8:AN8" si="49">AJ8</f>
        <v>16</v>
      </c>
      <c r="AL8" s="215">
        <f t="shared" si="49"/>
        <v>16</v>
      </c>
      <c r="AM8" s="215">
        <f t="shared" si="49"/>
        <v>16</v>
      </c>
      <c r="AN8" s="215">
        <f t="shared" si="49"/>
        <v>16</v>
      </c>
      <c r="AO8" s="216">
        <f t="shared" si="27"/>
        <v>17</v>
      </c>
      <c r="AP8" s="216">
        <f t="shared" ref="AP8:AS8" si="50">AO8</f>
        <v>17</v>
      </c>
      <c r="AQ8" s="216">
        <f t="shared" si="50"/>
        <v>17</v>
      </c>
      <c r="AR8" s="216">
        <f t="shared" si="50"/>
        <v>17</v>
      </c>
      <c r="AS8" s="216">
        <f t="shared" si="50"/>
        <v>17</v>
      </c>
      <c r="AT8" s="217">
        <f t="shared" si="29"/>
        <v>18</v>
      </c>
      <c r="AU8" s="217">
        <f t="shared" ref="AU8:AX8" si="51">AT8</f>
        <v>18</v>
      </c>
      <c r="AV8" s="217">
        <f t="shared" si="51"/>
        <v>18</v>
      </c>
      <c r="AW8" s="217">
        <f t="shared" si="51"/>
        <v>18</v>
      </c>
      <c r="AX8" s="217">
        <f t="shared" si="51"/>
        <v>18</v>
      </c>
      <c r="BA8" s="215">
        <f t="shared" si="39"/>
        <v>16</v>
      </c>
      <c r="BB8" s="215">
        <f t="shared" ref="BB8:BE8" si="52">BA8</f>
        <v>16</v>
      </c>
      <c r="BC8" s="215">
        <f t="shared" si="52"/>
        <v>16</v>
      </c>
      <c r="BD8" s="215">
        <f t="shared" si="52"/>
        <v>16</v>
      </c>
      <c r="BE8" s="215">
        <f t="shared" si="52"/>
        <v>16</v>
      </c>
      <c r="BF8" s="216">
        <f t="shared" si="31"/>
        <v>17</v>
      </c>
      <c r="BG8" s="216">
        <f t="shared" ref="BG8:BJ8" si="53">BF8</f>
        <v>17</v>
      </c>
      <c r="BH8" s="216">
        <f t="shared" si="53"/>
        <v>17</v>
      </c>
      <c r="BI8" s="216">
        <f t="shared" si="53"/>
        <v>17</v>
      </c>
      <c r="BJ8" s="216">
        <f t="shared" si="53"/>
        <v>17</v>
      </c>
      <c r="BK8" s="217">
        <f t="shared" si="33"/>
        <v>18</v>
      </c>
      <c r="BL8" s="217">
        <f t="shared" ref="BL8:BO8" si="54">BK8</f>
        <v>18</v>
      </c>
      <c r="BM8" s="217">
        <f t="shared" si="54"/>
        <v>18</v>
      </c>
      <c r="BN8" s="217">
        <f t="shared" si="54"/>
        <v>18</v>
      </c>
      <c r="BO8" s="217">
        <f t="shared" si="54"/>
        <v>18</v>
      </c>
    </row>
    <row r="9" spans="1:67">
      <c r="A9" s="212"/>
      <c r="B9" s="200"/>
      <c r="C9" s="193">
        <f t="shared" ca="1" si="0"/>
        <v>0</v>
      </c>
      <c r="D9" s="224">
        <f t="shared" ca="1" si="0"/>
        <v>0</v>
      </c>
      <c r="E9" s="193">
        <f t="shared" ca="1" si="1"/>
        <v>0</v>
      </c>
      <c r="F9" s="193" t="str">
        <f t="shared" ca="1" si="2"/>
        <v/>
      </c>
      <c r="G9" s="193" t="str">
        <f t="shared" ca="1" si="3"/>
        <v/>
      </c>
      <c r="H9" s="195">
        <f t="shared" ca="1" si="4"/>
        <v>0</v>
      </c>
      <c r="I9" s="224">
        <f t="shared" ca="1" si="4"/>
        <v>0</v>
      </c>
      <c r="J9" s="193">
        <f t="shared" ca="1" si="5"/>
        <v>0</v>
      </c>
      <c r="K9" s="193" t="str">
        <f t="shared" ca="1" si="6"/>
        <v/>
      </c>
      <c r="L9" s="227" t="str">
        <f t="shared" ca="1" si="7"/>
        <v/>
      </c>
      <c r="M9" s="193">
        <f t="shared" ca="1" si="8"/>
        <v>0</v>
      </c>
      <c r="N9" s="224">
        <f t="shared" ca="1" si="8"/>
        <v>0</v>
      </c>
      <c r="O9" s="193">
        <f t="shared" ca="1" si="9"/>
        <v>0</v>
      </c>
      <c r="P9" s="193" t="str">
        <f t="shared" ca="1" si="10"/>
        <v/>
      </c>
      <c r="Q9" s="221" t="str">
        <f t="shared" ca="1" si="11"/>
        <v/>
      </c>
      <c r="R9" s="212"/>
      <c r="S9" s="200"/>
      <c r="T9" s="193">
        <f t="shared" ca="1" si="26"/>
        <v>0</v>
      </c>
      <c r="U9" s="224">
        <f t="shared" ca="1" si="12"/>
        <v>0</v>
      </c>
      <c r="V9" s="193">
        <f t="shared" ca="1" si="13"/>
        <v>0</v>
      </c>
      <c r="W9" s="193" t="str">
        <f t="shared" ca="1" si="14"/>
        <v/>
      </c>
      <c r="X9" s="193" t="str">
        <f t="shared" ca="1" si="15"/>
        <v/>
      </c>
      <c r="Y9" s="195">
        <f t="shared" ca="1" si="16"/>
        <v>0</v>
      </c>
      <c r="Z9" s="224">
        <f t="shared" ca="1" si="16"/>
        <v>0</v>
      </c>
      <c r="AA9" s="193">
        <f t="shared" ca="1" si="17"/>
        <v>0</v>
      </c>
      <c r="AB9" s="193" t="str">
        <f t="shared" ca="1" si="18"/>
        <v/>
      </c>
      <c r="AC9" s="227" t="str">
        <f t="shared" ca="1" si="19"/>
        <v/>
      </c>
      <c r="AD9" s="193">
        <f t="shared" ca="1" si="20"/>
        <v>0</v>
      </c>
      <c r="AE9" s="224">
        <f t="shared" ca="1" si="20"/>
        <v>0</v>
      </c>
      <c r="AF9" s="193">
        <f t="shared" ca="1" si="21"/>
        <v>0</v>
      </c>
      <c r="AG9" s="193" t="str">
        <f t="shared" ca="1" si="22"/>
        <v/>
      </c>
      <c r="AH9" s="221" t="str">
        <f t="shared" ca="1" si="23"/>
        <v/>
      </c>
      <c r="AJ9" s="215">
        <f t="shared" si="35"/>
        <v>19</v>
      </c>
      <c r="AK9" s="215">
        <f t="shared" ref="AK9:AN9" si="55">AJ9</f>
        <v>19</v>
      </c>
      <c r="AL9" s="215">
        <f t="shared" si="55"/>
        <v>19</v>
      </c>
      <c r="AM9" s="215">
        <f t="shared" si="55"/>
        <v>19</v>
      </c>
      <c r="AN9" s="215">
        <f t="shared" si="55"/>
        <v>19</v>
      </c>
      <c r="AO9" s="216">
        <f t="shared" si="27"/>
        <v>20</v>
      </c>
      <c r="AP9" s="216">
        <f t="shared" ref="AP9:AS9" si="56">AO9</f>
        <v>20</v>
      </c>
      <c r="AQ9" s="216">
        <f t="shared" si="56"/>
        <v>20</v>
      </c>
      <c r="AR9" s="216">
        <f t="shared" si="56"/>
        <v>20</v>
      </c>
      <c r="AS9" s="216">
        <f t="shared" si="56"/>
        <v>20</v>
      </c>
      <c r="AT9" s="217">
        <f t="shared" si="29"/>
        <v>21</v>
      </c>
      <c r="AU9" s="217">
        <f t="shared" ref="AU9:AX9" si="57">AT9</f>
        <v>21</v>
      </c>
      <c r="AV9" s="217">
        <f t="shared" si="57"/>
        <v>21</v>
      </c>
      <c r="AW9" s="217">
        <f t="shared" si="57"/>
        <v>21</v>
      </c>
      <c r="AX9" s="217">
        <f t="shared" si="57"/>
        <v>21</v>
      </c>
      <c r="BA9" s="215">
        <f t="shared" si="39"/>
        <v>19</v>
      </c>
      <c r="BB9" s="215">
        <f t="shared" ref="BB9:BE9" si="58">BA9</f>
        <v>19</v>
      </c>
      <c r="BC9" s="215">
        <f t="shared" si="58"/>
        <v>19</v>
      </c>
      <c r="BD9" s="215">
        <f t="shared" si="58"/>
        <v>19</v>
      </c>
      <c r="BE9" s="215">
        <f t="shared" si="58"/>
        <v>19</v>
      </c>
      <c r="BF9" s="216">
        <f t="shared" si="31"/>
        <v>20</v>
      </c>
      <c r="BG9" s="216">
        <f t="shared" ref="BG9:BJ9" si="59">BF9</f>
        <v>20</v>
      </c>
      <c r="BH9" s="216">
        <f t="shared" si="59"/>
        <v>20</v>
      </c>
      <c r="BI9" s="216">
        <f t="shared" si="59"/>
        <v>20</v>
      </c>
      <c r="BJ9" s="216">
        <f t="shared" si="59"/>
        <v>20</v>
      </c>
      <c r="BK9" s="217">
        <f t="shared" si="33"/>
        <v>21</v>
      </c>
      <c r="BL9" s="217">
        <f t="shared" ref="BL9:BO9" si="60">BK9</f>
        <v>21</v>
      </c>
      <c r="BM9" s="217">
        <f t="shared" si="60"/>
        <v>21</v>
      </c>
      <c r="BN9" s="217">
        <f t="shared" si="60"/>
        <v>21</v>
      </c>
      <c r="BO9" s="217">
        <f t="shared" si="60"/>
        <v>21</v>
      </c>
    </row>
    <row r="10" spans="1:67">
      <c r="A10" s="213"/>
      <c r="B10" s="201"/>
      <c r="C10" s="196">
        <f t="shared" ca="1" si="0"/>
        <v>0</v>
      </c>
      <c r="D10" s="225">
        <f t="shared" ca="1" si="0"/>
        <v>0</v>
      </c>
      <c r="E10" s="196">
        <f t="shared" ca="1" si="1"/>
        <v>0</v>
      </c>
      <c r="F10" s="196" t="str">
        <f t="shared" ca="1" si="2"/>
        <v/>
      </c>
      <c r="G10" s="196" t="str">
        <f t="shared" ca="1" si="3"/>
        <v/>
      </c>
      <c r="H10" s="197">
        <f t="shared" ca="1" si="4"/>
        <v>0</v>
      </c>
      <c r="I10" s="225">
        <f t="shared" ca="1" si="4"/>
        <v>0</v>
      </c>
      <c r="J10" s="196">
        <f t="shared" ca="1" si="5"/>
        <v>0</v>
      </c>
      <c r="K10" s="196" t="str">
        <f t="shared" ca="1" si="6"/>
        <v/>
      </c>
      <c r="L10" s="228" t="str">
        <f t="shared" ca="1" si="7"/>
        <v/>
      </c>
      <c r="M10" s="196"/>
      <c r="N10" s="225"/>
      <c r="O10" s="196"/>
      <c r="P10" s="196"/>
      <c r="Q10" s="222"/>
      <c r="R10" s="213"/>
      <c r="S10" s="201"/>
      <c r="T10" s="196">
        <f t="shared" ca="1" si="26"/>
        <v>0</v>
      </c>
      <c r="U10" s="225">
        <f t="shared" ca="1" si="12"/>
        <v>0</v>
      </c>
      <c r="V10" s="196">
        <f t="shared" ca="1" si="13"/>
        <v>0</v>
      </c>
      <c r="W10" s="196" t="str">
        <f t="shared" ca="1" si="14"/>
        <v/>
      </c>
      <c r="X10" s="196" t="str">
        <f t="shared" ca="1" si="15"/>
        <v/>
      </c>
      <c r="Y10" s="197">
        <f t="shared" ca="1" si="16"/>
        <v>0</v>
      </c>
      <c r="Z10" s="225">
        <f t="shared" ca="1" si="16"/>
        <v>0</v>
      </c>
      <c r="AA10" s="196">
        <f t="shared" ca="1" si="17"/>
        <v>0</v>
      </c>
      <c r="AB10" s="196" t="str">
        <f t="shared" ca="1" si="18"/>
        <v/>
      </c>
      <c r="AC10" s="228" t="str">
        <f t="shared" ca="1" si="19"/>
        <v/>
      </c>
      <c r="AD10" s="196"/>
      <c r="AE10" s="225"/>
      <c r="AF10" s="196"/>
      <c r="AG10" s="196"/>
      <c r="AH10" s="222"/>
      <c r="AJ10" s="215">
        <f t="shared" si="35"/>
        <v>22</v>
      </c>
      <c r="AK10" s="215">
        <f t="shared" ref="AK10:AN10" si="61">AJ10</f>
        <v>22</v>
      </c>
      <c r="AL10" s="215">
        <f t="shared" si="61"/>
        <v>22</v>
      </c>
      <c r="AM10" s="215">
        <f t="shared" si="61"/>
        <v>22</v>
      </c>
      <c r="AN10" s="215">
        <f t="shared" si="61"/>
        <v>22</v>
      </c>
      <c r="AO10" s="216">
        <f t="shared" si="27"/>
        <v>23</v>
      </c>
      <c r="AP10" s="216">
        <f t="shared" ref="AP10:AS10" si="62">AO10</f>
        <v>23</v>
      </c>
      <c r="AQ10" s="216">
        <f t="shared" si="62"/>
        <v>23</v>
      </c>
      <c r="AR10" s="216">
        <f t="shared" si="62"/>
        <v>23</v>
      </c>
      <c r="AS10" s="216">
        <f t="shared" si="62"/>
        <v>23</v>
      </c>
      <c r="AT10" s="214"/>
      <c r="AU10" s="214"/>
      <c r="AV10" s="214"/>
      <c r="AW10" s="214"/>
      <c r="AX10" s="214"/>
      <c r="BA10" s="215">
        <f t="shared" si="39"/>
        <v>22</v>
      </c>
      <c r="BB10" s="215">
        <f t="shared" ref="BB10:BE10" si="63">BA10</f>
        <v>22</v>
      </c>
      <c r="BC10" s="215">
        <f t="shared" si="63"/>
        <v>22</v>
      </c>
      <c r="BD10" s="215">
        <f t="shared" si="63"/>
        <v>22</v>
      </c>
      <c r="BE10" s="215">
        <f t="shared" si="63"/>
        <v>22</v>
      </c>
      <c r="BF10" s="216">
        <f t="shared" si="31"/>
        <v>23</v>
      </c>
      <c r="BG10" s="216">
        <f t="shared" ref="BG10:BJ10" si="64">BF10</f>
        <v>23</v>
      </c>
      <c r="BH10" s="216">
        <f t="shared" si="64"/>
        <v>23</v>
      </c>
      <c r="BI10" s="216">
        <f t="shared" si="64"/>
        <v>23</v>
      </c>
      <c r="BJ10" s="216">
        <f t="shared" si="64"/>
        <v>23</v>
      </c>
      <c r="BK10" s="214"/>
      <c r="BL10" s="214"/>
      <c r="BM10" s="214"/>
      <c r="BN10" s="214"/>
      <c r="BO10" s="214"/>
    </row>
    <row r="11" spans="1:67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</row>
  </sheetData>
  <mergeCells count="2">
    <mergeCell ref="A3:C3"/>
    <mergeCell ref="R3:T3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B2" sqref="B2"/>
    </sheetView>
  </sheetViews>
  <sheetFormatPr defaultRowHeight="13.5"/>
  <cols>
    <col min="1" max="1" width="10.25" style="25" bestFit="1" customWidth="1"/>
    <col min="2" max="2" width="11.25" style="25" bestFit="1" customWidth="1"/>
    <col min="3" max="8" width="16.875" style="25" customWidth="1"/>
    <col min="9" max="256" width="9" style="25"/>
    <col min="257" max="264" width="16.875" style="25" customWidth="1"/>
    <col min="265" max="512" width="9" style="25"/>
    <col min="513" max="520" width="16.875" style="25" customWidth="1"/>
    <col min="521" max="768" width="9" style="25"/>
    <col min="769" max="776" width="16.875" style="25" customWidth="1"/>
    <col min="777" max="1024" width="9" style="25"/>
    <col min="1025" max="1032" width="16.875" style="25" customWidth="1"/>
    <col min="1033" max="1280" width="9" style="25"/>
    <col min="1281" max="1288" width="16.875" style="25" customWidth="1"/>
    <col min="1289" max="1536" width="9" style="25"/>
    <col min="1537" max="1544" width="16.875" style="25" customWidth="1"/>
    <col min="1545" max="1792" width="9" style="25"/>
    <col min="1793" max="1800" width="16.875" style="25" customWidth="1"/>
    <col min="1801" max="2048" width="9" style="25"/>
    <col min="2049" max="2056" width="16.875" style="25" customWidth="1"/>
    <col min="2057" max="2304" width="9" style="25"/>
    <col min="2305" max="2312" width="16.875" style="25" customWidth="1"/>
    <col min="2313" max="2560" width="9" style="25"/>
    <col min="2561" max="2568" width="16.875" style="25" customWidth="1"/>
    <col min="2569" max="2816" width="9" style="25"/>
    <col min="2817" max="2824" width="16.875" style="25" customWidth="1"/>
    <col min="2825" max="3072" width="9" style="25"/>
    <col min="3073" max="3080" width="16.875" style="25" customWidth="1"/>
    <col min="3081" max="3328" width="9" style="25"/>
    <col min="3329" max="3336" width="16.875" style="25" customWidth="1"/>
    <col min="3337" max="3584" width="9" style="25"/>
    <col min="3585" max="3592" width="16.875" style="25" customWidth="1"/>
    <col min="3593" max="3840" width="9" style="25"/>
    <col min="3841" max="3848" width="16.875" style="25" customWidth="1"/>
    <col min="3849" max="4096" width="9" style="25"/>
    <col min="4097" max="4104" width="16.875" style="25" customWidth="1"/>
    <col min="4105" max="4352" width="9" style="25"/>
    <col min="4353" max="4360" width="16.875" style="25" customWidth="1"/>
    <col min="4361" max="4608" width="9" style="25"/>
    <col min="4609" max="4616" width="16.875" style="25" customWidth="1"/>
    <col min="4617" max="4864" width="9" style="25"/>
    <col min="4865" max="4872" width="16.875" style="25" customWidth="1"/>
    <col min="4873" max="5120" width="9" style="25"/>
    <col min="5121" max="5128" width="16.875" style="25" customWidth="1"/>
    <col min="5129" max="5376" width="9" style="25"/>
    <col min="5377" max="5384" width="16.875" style="25" customWidth="1"/>
    <col min="5385" max="5632" width="9" style="25"/>
    <col min="5633" max="5640" width="16.875" style="25" customWidth="1"/>
    <col min="5641" max="5888" width="9" style="25"/>
    <col min="5889" max="5896" width="16.875" style="25" customWidth="1"/>
    <col min="5897" max="6144" width="9" style="25"/>
    <col min="6145" max="6152" width="16.875" style="25" customWidth="1"/>
    <col min="6153" max="6400" width="9" style="25"/>
    <col min="6401" max="6408" width="16.875" style="25" customWidth="1"/>
    <col min="6409" max="6656" width="9" style="25"/>
    <col min="6657" max="6664" width="16.875" style="25" customWidth="1"/>
    <col min="6665" max="6912" width="9" style="25"/>
    <col min="6913" max="6920" width="16.875" style="25" customWidth="1"/>
    <col min="6921" max="7168" width="9" style="25"/>
    <col min="7169" max="7176" width="16.875" style="25" customWidth="1"/>
    <col min="7177" max="7424" width="9" style="25"/>
    <col min="7425" max="7432" width="16.875" style="25" customWidth="1"/>
    <col min="7433" max="7680" width="9" style="25"/>
    <col min="7681" max="7688" width="16.875" style="25" customWidth="1"/>
    <col min="7689" max="7936" width="9" style="25"/>
    <col min="7937" max="7944" width="16.875" style="25" customWidth="1"/>
    <col min="7945" max="8192" width="9" style="25"/>
    <col min="8193" max="8200" width="16.875" style="25" customWidth="1"/>
    <col min="8201" max="8448" width="9" style="25"/>
    <col min="8449" max="8456" width="16.875" style="25" customWidth="1"/>
    <col min="8457" max="8704" width="9" style="25"/>
    <col min="8705" max="8712" width="16.875" style="25" customWidth="1"/>
    <col min="8713" max="8960" width="9" style="25"/>
    <col min="8961" max="8968" width="16.875" style="25" customWidth="1"/>
    <col min="8969" max="9216" width="9" style="25"/>
    <col min="9217" max="9224" width="16.875" style="25" customWidth="1"/>
    <col min="9225" max="9472" width="9" style="25"/>
    <col min="9473" max="9480" width="16.875" style="25" customWidth="1"/>
    <col min="9481" max="9728" width="9" style="25"/>
    <col min="9729" max="9736" width="16.875" style="25" customWidth="1"/>
    <col min="9737" max="9984" width="9" style="25"/>
    <col min="9985" max="9992" width="16.875" style="25" customWidth="1"/>
    <col min="9993" max="10240" width="9" style="25"/>
    <col min="10241" max="10248" width="16.875" style="25" customWidth="1"/>
    <col min="10249" max="10496" width="9" style="25"/>
    <col min="10497" max="10504" width="16.875" style="25" customWidth="1"/>
    <col min="10505" max="10752" width="9" style="25"/>
    <col min="10753" max="10760" width="16.875" style="25" customWidth="1"/>
    <col min="10761" max="11008" width="9" style="25"/>
    <col min="11009" max="11016" width="16.875" style="25" customWidth="1"/>
    <col min="11017" max="11264" width="9" style="25"/>
    <col min="11265" max="11272" width="16.875" style="25" customWidth="1"/>
    <col min="11273" max="11520" width="9" style="25"/>
    <col min="11521" max="11528" width="16.875" style="25" customWidth="1"/>
    <col min="11529" max="11776" width="9" style="25"/>
    <col min="11777" max="11784" width="16.875" style="25" customWidth="1"/>
    <col min="11785" max="12032" width="9" style="25"/>
    <col min="12033" max="12040" width="16.875" style="25" customWidth="1"/>
    <col min="12041" max="12288" width="9" style="25"/>
    <col min="12289" max="12296" width="16.875" style="25" customWidth="1"/>
    <col min="12297" max="12544" width="9" style="25"/>
    <col min="12545" max="12552" width="16.875" style="25" customWidth="1"/>
    <col min="12553" max="12800" width="9" style="25"/>
    <col min="12801" max="12808" width="16.875" style="25" customWidth="1"/>
    <col min="12809" max="13056" width="9" style="25"/>
    <col min="13057" max="13064" width="16.875" style="25" customWidth="1"/>
    <col min="13065" max="13312" width="9" style="25"/>
    <col min="13313" max="13320" width="16.875" style="25" customWidth="1"/>
    <col min="13321" max="13568" width="9" style="25"/>
    <col min="13569" max="13576" width="16.875" style="25" customWidth="1"/>
    <col min="13577" max="13824" width="9" style="25"/>
    <col min="13825" max="13832" width="16.875" style="25" customWidth="1"/>
    <col min="13833" max="14080" width="9" style="25"/>
    <col min="14081" max="14088" width="16.875" style="25" customWidth="1"/>
    <col min="14089" max="14336" width="9" style="25"/>
    <col min="14337" max="14344" width="16.875" style="25" customWidth="1"/>
    <col min="14345" max="14592" width="9" style="25"/>
    <col min="14593" max="14600" width="16.875" style="25" customWidth="1"/>
    <col min="14601" max="14848" width="9" style="25"/>
    <col min="14849" max="14856" width="16.875" style="25" customWidth="1"/>
    <col min="14857" max="15104" width="9" style="25"/>
    <col min="15105" max="15112" width="16.875" style="25" customWidth="1"/>
    <col min="15113" max="15360" width="9" style="25"/>
    <col min="15361" max="15368" width="16.875" style="25" customWidth="1"/>
    <col min="15369" max="15616" width="9" style="25"/>
    <col min="15617" max="15624" width="16.875" style="25" customWidth="1"/>
    <col min="15625" max="15872" width="9" style="25"/>
    <col min="15873" max="15880" width="16.875" style="25" customWidth="1"/>
    <col min="15881" max="16128" width="9" style="25"/>
    <col min="16129" max="16136" width="16.875" style="25" customWidth="1"/>
    <col min="16137" max="16384" width="9" style="25"/>
  </cols>
  <sheetData>
    <row r="1" spans="1:8">
      <c r="A1" s="151" t="s">
        <v>287</v>
      </c>
      <c r="B1" s="151" t="s">
        <v>47</v>
      </c>
      <c r="C1" s="314" t="s">
        <v>283</v>
      </c>
      <c r="D1" s="315"/>
      <c r="E1" s="151" t="s">
        <v>284</v>
      </c>
      <c r="F1" s="314" t="s">
        <v>285</v>
      </c>
      <c r="G1" s="315"/>
      <c r="H1" s="151" t="s">
        <v>286</v>
      </c>
    </row>
    <row r="2" spans="1:8">
      <c r="A2" s="151" t="e">
        <f>個人組合せ用!B5</f>
        <v>#N/A</v>
      </c>
      <c r="B2" s="151" t="e">
        <f>入力シート!T1</f>
        <v>#N/A</v>
      </c>
      <c r="C2" s="155" t="str">
        <f>個人組合せ用!$C5</f>
        <v>－</v>
      </c>
      <c r="D2" s="155" t="str">
        <f>個人組合せ用!$C6</f>
        <v>－</v>
      </c>
      <c r="E2" s="155" t="str">
        <f>個人組合せ用!$C49</f>
        <v>－</v>
      </c>
      <c r="F2" s="155" t="str">
        <f>個人組合せ用!$J5</f>
        <v>－</v>
      </c>
      <c r="G2" s="155" t="str">
        <f>個人組合せ用!$J6</f>
        <v>－</v>
      </c>
      <c r="H2" s="155" t="str">
        <f>個人組合せ用!$J49</f>
        <v>－</v>
      </c>
    </row>
    <row r="3" spans="1:8">
      <c r="A3" s="151" t="e">
        <f>A2+1</f>
        <v>#N/A</v>
      </c>
      <c r="B3" s="151" t="e">
        <f>B2</f>
        <v>#N/A</v>
      </c>
      <c r="C3" s="155" t="str">
        <f>個人組合せ用!$C7</f>
        <v>－</v>
      </c>
      <c r="D3" s="155" t="str">
        <f>個人組合せ用!$C8</f>
        <v>－</v>
      </c>
      <c r="E3" s="155" t="str">
        <f>個人組合せ用!$C50</f>
        <v>－</v>
      </c>
      <c r="F3" s="155" t="str">
        <f>個人組合せ用!$J7</f>
        <v>－</v>
      </c>
      <c r="G3" s="155" t="str">
        <f>個人組合せ用!$J8</f>
        <v>－</v>
      </c>
      <c r="H3" s="155" t="str">
        <f>個人組合せ用!$J50</f>
        <v>－</v>
      </c>
    </row>
    <row r="4" spans="1:8">
      <c r="A4" s="151" t="e">
        <f t="shared" ref="A4:A7" si="0">A3+1</f>
        <v>#N/A</v>
      </c>
      <c r="B4" s="151" t="e">
        <f t="shared" ref="B4:B7" si="1">B3</f>
        <v>#N/A</v>
      </c>
      <c r="C4" s="155" t="str">
        <f>個人組合せ用!$C9</f>
        <v>－</v>
      </c>
      <c r="D4" s="155" t="str">
        <f>個人組合せ用!$C10</f>
        <v>－</v>
      </c>
      <c r="E4" s="155" t="str">
        <f>個人組合せ用!$C51</f>
        <v>－</v>
      </c>
      <c r="F4" s="155" t="str">
        <f>個人組合せ用!$J9</f>
        <v>－</v>
      </c>
      <c r="G4" s="155" t="str">
        <f>個人組合せ用!$J10</f>
        <v>－</v>
      </c>
      <c r="H4" s="155" t="str">
        <f>個人組合せ用!$J51</f>
        <v>－</v>
      </c>
    </row>
    <row r="5" spans="1:8">
      <c r="A5" s="151" t="e">
        <f t="shared" si="0"/>
        <v>#N/A</v>
      </c>
      <c r="B5" s="151" t="e">
        <f t="shared" si="1"/>
        <v>#N/A</v>
      </c>
      <c r="C5" s="155" t="str">
        <f>個人組合せ用!$C11</f>
        <v>－</v>
      </c>
      <c r="D5" s="155" t="str">
        <f>個人組合せ用!$C12</f>
        <v>－</v>
      </c>
      <c r="E5" s="155" t="str">
        <f>個人組合せ用!$C52</f>
        <v>－</v>
      </c>
      <c r="F5" s="155" t="str">
        <f>個人組合せ用!$J11</f>
        <v>－</v>
      </c>
      <c r="G5" s="155" t="str">
        <f>個人組合せ用!$J12</f>
        <v>－</v>
      </c>
      <c r="H5" s="155" t="str">
        <f>個人組合せ用!$J52</f>
        <v>－</v>
      </c>
    </row>
    <row r="6" spans="1:8">
      <c r="A6" s="151" t="e">
        <f t="shared" si="0"/>
        <v>#N/A</v>
      </c>
      <c r="B6" s="151" t="e">
        <f t="shared" si="1"/>
        <v>#N/A</v>
      </c>
      <c r="C6" s="155" t="str">
        <f>個人組合せ用!$C13</f>
        <v>－</v>
      </c>
      <c r="D6" s="155" t="str">
        <f>個人組合せ用!$C14</f>
        <v>－</v>
      </c>
      <c r="E6" s="155" t="str">
        <f>個人組合せ用!$C53</f>
        <v>－</v>
      </c>
      <c r="F6" s="155" t="str">
        <f>個人組合せ用!$J13</f>
        <v>－</v>
      </c>
      <c r="G6" s="155" t="str">
        <f>個人組合せ用!$J14</f>
        <v>－</v>
      </c>
      <c r="H6" s="155" t="str">
        <f>個人組合せ用!$J53</f>
        <v>－</v>
      </c>
    </row>
    <row r="7" spans="1:8">
      <c r="A7" s="151" t="e">
        <f t="shared" si="0"/>
        <v>#N/A</v>
      </c>
      <c r="B7" s="151" t="e">
        <f t="shared" si="1"/>
        <v>#N/A</v>
      </c>
      <c r="C7" s="155" t="str">
        <f>個人組合せ用!$C15</f>
        <v>－</v>
      </c>
      <c r="D7" s="155" t="str">
        <f>個人組合せ用!$C16</f>
        <v>－</v>
      </c>
      <c r="E7" s="155" t="str">
        <f>個人組合せ用!$C54</f>
        <v>－</v>
      </c>
      <c r="F7" s="155" t="str">
        <f>個人組合せ用!$J15</f>
        <v>－</v>
      </c>
      <c r="G7" s="155" t="str">
        <f>個人組合せ用!$J16</f>
        <v>－</v>
      </c>
      <c r="H7" s="155" t="str">
        <f>個人組合せ用!$J54</f>
        <v>－</v>
      </c>
    </row>
  </sheetData>
  <mergeCells count="2">
    <mergeCell ref="C1:D1"/>
    <mergeCell ref="F1:G1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zoomScaleNormal="100" workbookViewId="0">
      <selection activeCell="N20" sqref="N20"/>
    </sheetView>
  </sheetViews>
  <sheetFormatPr defaultColWidth="9" defaultRowHeight="13.5"/>
  <cols>
    <col min="1" max="1" width="5.5" style="57" bestFit="1" customWidth="1"/>
    <col min="2" max="2" width="14.625" style="57" bestFit="1" customWidth="1"/>
    <col min="3" max="3" width="11.25" style="57" bestFit="1" customWidth="1"/>
    <col min="4" max="4" width="5.5" style="57" bestFit="1" customWidth="1"/>
    <col min="5" max="5" width="13.125" style="57" bestFit="1" customWidth="1"/>
    <col min="6" max="6" width="5.125" style="57" customWidth="1"/>
    <col min="7" max="7" width="5.5" style="57" bestFit="1" customWidth="1"/>
    <col min="8" max="8" width="12.625" style="57" bestFit="1" customWidth="1"/>
    <col min="9" max="9" width="14.625" style="57" bestFit="1" customWidth="1"/>
    <col min="10" max="11" width="11.25" style="57" bestFit="1" customWidth="1"/>
    <col min="12" max="12" width="5.5" style="57" bestFit="1" customWidth="1"/>
    <col min="13" max="13" width="14.125" style="57" bestFit="1" customWidth="1"/>
    <col min="14" max="14" width="13.75" style="57" bestFit="1" customWidth="1"/>
    <col min="15" max="16384" width="9" style="57"/>
  </cols>
  <sheetData>
    <row r="1" spans="1:14">
      <c r="A1" s="59" t="s">
        <v>289</v>
      </c>
    </row>
    <row r="2" spans="1:14">
      <c r="A2" s="59" t="s">
        <v>288</v>
      </c>
    </row>
    <row r="4" spans="1:14">
      <c r="A4" s="58" t="s">
        <v>189</v>
      </c>
      <c r="B4" s="58" t="s">
        <v>190</v>
      </c>
      <c r="C4" s="58" t="s">
        <v>191</v>
      </c>
      <c r="D4" s="58" t="s">
        <v>192</v>
      </c>
      <c r="E4" s="58" t="s">
        <v>193</v>
      </c>
      <c r="G4" s="58" t="s">
        <v>189</v>
      </c>
      <c r="H4" s="58" t="s">
        <v>194</v>
      </c>
      <c r="I4" s="58" t="s">
        <v>195</v>
      </c>
      <c r="J4" s="58" t="s">
        <v>196</v>
      </c>
      <c r="K4" s="58" t="s">
        <v>197</v>
      </c>
      <c r="L4" s="58" t="s">
        <v>192</v>
      </c>
      <c r="M4" s="58" t="s">
        <v>198</v>
      </c>
      <c r="N4" s="58" t="s">
        <v>199</v>
      </c>
    </row>
    <row r="6" spans="1:14">
      <c r="A6" s="152" t="s">
        <v>185</v>
      </c>
      <c r="B6" s="153" t="str">
        <f>運営用②!$E2</f>
        <v>－</v>
      </c>
      <c r="C6" s="152" t="str">
        <f>IF($B6="－","",入力シート!$T$1)</f>
        <v/>
      </c>
      <c r="D6" s="152" t="str">
        <f>IF($B6="－","",-1)</f>
        <v/>
      </c>
      <c r="E6" s="154" t="str">
        <f>_xlfn.IFNA(INDEX(入力シート!$J$4:$J$23,個人組合せ用!$S49,1),"")</f>
        <v/>
      </c>
      <c r="G6" s="152" t="s">
        <v>186</v>
      </c>
      <c r="H6" s="153" t="str">
        <f>運営用②!C2</f>
        <v>－</v>
      </c>
      <c r="I6" s="153" t="str">
        <f>運営用②!D2</f>
        <v>－</v>
      </c>
      <c r="J6" s="152" t="str">
        <f>IF($H6="－","",入力シート!$T$1)</f>
        <v/>
      </c>
      <c r="K6" s="152" t="str">
        <f>IF(J6="","",J6)</f>
        <v/>
      </c>
      <c r="L6" s="152" t="str">
        <f>IF($H6="－","",-1)</f>
        <v/>
      </c>
      <c r="M6" s="154" t="str">
        <f>_xlfn.IFNA(INDEX(入力シート!$J$4:$J$23,個人組合せ用!$S5,1),"")</f>
        <v/>
      </c>
      <c r="N6" s="154" t="str">
        <f>_xlfn.IFNA(INDEX(入力シート!$J$4:$J$23,個人組合せ用!$S6,1),"")</f>
        <v/>
      </c>
    </row>
    <row r="7" spans="1:14">
      <c r="A7" s="152" t="s">
        <v>185</v>
      </c>
      <c r="B7" s="153" t="str">
        <f>運営用②!$E3</f>
        <v>－</v>
      </c>
      <c r="C7" s="152" t="str">
        <f>IF($B7="－","",入力シート!$T$1)</f>
        <v/>
      </c>
      <c r="D7" s="152" t="str">
        <f t="shared" ref="D7:D11" si="0">IF($B7="－","",-1)</f>
        <v/>
      </c>
      <c r="E7" s="154" t="str">
        <f>_xlfn.IFNA(INDEX(入力シート!$J$4:$J$23,個人組合せ用!$S50,1),"")</f>
        <v/>
      </c>
      <c r="G7" s="152" t="s">
        <v>186</v>
      </c>
      <c r="H7" s="153" t="str">
        <f>運営用②!C3</f>
        <v>－</v>
      </c>
      <c r="I7" s="153" t="str">
        <f>運営用②!D3</f>
        <v>－</v>
      </c>
      <c r="J7" s="152" t="str">
        <f>IF($H7="－","",入力シート!$T$1)</f>
        <v/>
      </c>
      <c r="K7" s="152" t="str">
        <f t="shared" ref="K7:K11" si="1">IF(J7="","",J7)</f>
        <v/>
      </c>
      <c r="L7" s="152" t="str">
        <f t="shared" ref="L7:L11" si="2">IF($H7="－","",-1)</f>
        <v/>
      </c>
      <c r="M7" s="154" t="str">
        <f>_xlfn.IFNA(INDEX(入力シート!$J$4:$J$23,個人組合せ用!$S7,1),"")</f>
        <v/>
      </c>
      <c r="N7" s="154" t="str">
        <f>_xlfn.IFNA(INDEX(入力シート!$J$4:$J$23,個人組合せ用!$S8,1),"")</f>
        <v/>
      </c>
    </row>
    <row r="8" spans="1:14">
      <c r="A8" s="152" t="s">
        <v>185</v>
      </c>
      <c r="B8" s="153" t="str">
        <f>運営用②!$E4</f>
        <v>－</v>
      </c>
      <c r="C8" s="152" t="str">
        <f>IF($B8="－","",入力シート!$T$1)</f>
        <v/>
      </c>
      <c r="D8" s="152" t="str">
        <f t="shared" si="0"/>
        <v/>
      </c>
      <c r="E8" s="154" t="str">
        <f>_xlfn.IFNA(INDEX(入力シート!$J$4:$J$23,個人組合せ用!$S51,1),"")</f>
        <v/>
      </c>
      <c r="G8" s="152" t="s">
        <v>186</v>
      </c>
      <c r="H8" s="153" t="str">
        <f>運営用②!C4</f>
        <v>－</v>
      </c>
      <c r="I8" s="153" t="str">
        <f>運営用②!D4</f>
        <v>－</v>
      </c>
      <c r="J8" s="152" t="str">
        <f>IF($H8="－","",入力シート!$T$1)</f>
        <v/>
      </c>
      <c r="K8" s="152" t="str">
        <f t="shared" si="1"/>
        <v/>
      </c>
      <c r="L8" s="152" t="str">
        <f t="shared" si="2"/>
        <v/>
      </c>
      <c r="M8" s="154" t="str">
        <f>_xlfn.IFNA(INDEX(入力シート!$J$4:$J$23,個人組合せ用!$S9,1),"")</f>
        <v/>
      </c>
      <c r="N8" s="154" t="str">
        <f>_xlfn.IFNA(INDEX(入力シート!$J$4:$J$23,個人組合せ用!$S10,1),"")</f>
        <v/>
      </c>
    </row>
    <row r="9" spans="1:14">
      <c r="A9" s="152" t="s">
        <v>185</v>
      </c>
      <c r="B9" s="153" t="str">
        <f>運営用②!$E5</f>
        <v>－</v>
      </c>
      <c r="C9" s="152" t="str">
        <f>IF($B9="－","",入力シート!$T$1)</f>
        <v/>
      </c>
      <c r="D9" s="152" t="str">
        <f t="shared" si="0"/>
        <v/>
      </c>
      <c r="E9" s="154" t="str">
        <f>_xlfn.IFNA(INDEX(入力シート!$J$4:$J$23,個人組合せ用!$S52,1),"")</f>
        <v/>
      </c>
      <c r="G9" s="152" t="s">
        <v>186</v>
      </c>
      <c r="H9" s="153" t="str">
        <f>運営用②!C5</f>
        <v>－</v>
      </c>
      <c r="I9" s="153" t="str">
        <f>運営用②!D5</f>
        <v>－</v>
      </c>
      <c r="J9" s="152" t="str">
        <f>IF($H9="－","",入力シート!$T$1)</f>
        <v/>
      </c>
      <c r="K9" s="152" t="str">
        <f t="shared" si="1"/>
        <v/>
      </c>
      <c r="L9" s="152" t="str">
        <f t="shared" si="2"/>
        <v/>
      </c>
      <c r="M9" s="154" t="str">
        <f>_xlfn.IFNA(INDEX(入力シート!$J$4:$J$23,個人組合せ用!$S11,1),"")</f>
        <v/>
      </c>
      <c r="N9" s="154" t="str">
        <f>_xlfn.IFNA(INDEX(入力シート!$J$4:$J$23,個人組合せ用!$S12,1),"")</f>
        <v/>
      </c>
    </row>
    <row r="10" spans="1:14">
      <c r="A10" s="152" t="s">
        <v>185</v>
      </c>
      <c r="B10" s="153" t="str">
        <f>運営用②!$E6</f>
        <v>－</v>
      </c>
      <c r="C10" s="152" t="str">
        <f>IF($B10="－","",入力シート!$T$1)</f>
        <v/>
      </c>
      <c r="D10" s="152" t="str">
        <f t="shared" si="0"/>
        <v/>
      </c>
      <c r="E10" s="154" t="str">
        <f>_xlfn.IFNA(INDEX(入力シート!$J$4:$J$23,個人組合せ用!$S53,1),"")</f>
        <v/>
      </c>
      <c r="G10" s="152" t="s">
        <v>186</v>
      </c>
      <c r="H10" s="153" t="str">
        <f>運営用②!C6</f>
        <v>－</v>
      </c>
      <c r="I10" s="153" t="str">
        <f>運営用②!D6</f>
        <v>－</v>
      </c>
      <c r="J10" s="152" t="str">
        <f>IF($H10="－","",入力シート!$T$1)</f>
        <v/>
      </c>
      <c r="K10" s="152" t="str">
        <f t="shared" si="1"/>
        <v/>
      </c>
      <c r="L10" s="152" t="str">
        <f t="shared" si="2"/>
        <v/>
      </c>
      <c r="M10" s="154" t="str">
        <f>_xlfn.IFNA(INDEX(入力シート!$J$4:$J$23,個人組合せ用!$S13,1),"")</f>
        <v/>
      </c>
      <c r="N10" s="154" t="str">
        <f>_xlfn.IFNA(INDEX(入力シート!$J$4:$J$23,個人組合せ用!$S14,1),"")</f>
        <v/>
      </c>
    </row>
    <row r="11" spans="1:14">
      <c r="A11" s="152" t="s">
        <v>185</v>
      </c>
      <c r="B11" s="153" t="str">
        <f>運営用②!$E7</f>
        <v>－</v>
      </c>
      <c r="C11" s="152" t="str">
        <f>IF($B11="－","",入力シート!$T$1)</f>
        <v/>
      </c>
      <c r="D11" s="152" t="str">
        <f t="shared" si="0"/>
        <v/>
      </c>
      <c r="E11" s="154" t="str">
        <f>_xlfn.IFNA(INDEX(入力シート!$J$4:$J$23,個人組合せ用!$S54,1),"")</f>
        <v/>
      </c>
      <c r="G11" s="152" t="s">
        <v>186</v>
      </c>
      <c r="H11" s="153" t="str">
        <f>運営用②!C7</f>
        <v>－</v>
      </c>
      <c r="I11" s="153" t="str">
        <f>運営用②!D7</f>
        <v>－</v>
      </c>
      <c r="J11" s="152" t="str">
        <f>IF($H11="－","",入力シート!$T$1)</f>
        <v/>
      </c>
      <c r="K11" s="152" t="str">
        <f t="shared" si="1"/>
        <v/>
      </c>
      <c r="L11" s="152" t="str">
        <f t="shared" si="2"/>
        <v/>
      </c>
      <c r="M11" s="154" t="str">
        <f>_xlfn.IFNA(INDEX(入力シート!$J$4:$J$23,個人組合せ用!$S15,1),"")</f>
        <v/>
      </c>
      <c r="N11" s="154" t="str">
        <f>_xlfn.IFNA(INDEX(入力シート!$J$4:$J$23,個人組合せ用!$S16,1),"")</f>
        <v/>
      </c>
    </row>
    <row r="12" spans="1:14">
      <c r="E12" s="142"/>
      <c r="M12" s="142"/>
      <c r="N12" s="142"/>
    </row>
    <row r="13" spans="1:14">
      <c r="E13" s="142"/>
      <c r="M13" s="142"/>
      <c r="N13" s="142"/>
    </row>
    <row r="14" spans="1:14">
      <c r="A14" s="152" t="s">
        <v>187</v>
      </c>
      <c r="B14" s="153" t="str">
        <f>運営用②!$H2</f>
        <v>－</v>
      </c>
      <c r="C14" s="152" t="str">
        <f>IF($B14="－","",入力シート!$T$1)</f>
        <v/>
      </c>
      <c r="D14" s="152" t="str">
        <f>IF($B14="－","",-1)</f>
        <v/>
      </c>
      <c r="E14" s="154" t="str">
        <f>_xlfn.IFNA(INDEX(入力シート!$P$4:$P$23,個人組合せ用!$T49,1),"")</f>
        <v/>
      </c>
      <c r="G14" s="152" t="s">
        <v>188</v>
      </c>
      <c r="H14" s="153" t="str">
        <f>運営用②!F2</f>
        <v>－</v>
      </c>
      <c r="I14" s="153" t="str">
        <f>運営用②!G2</f>
        <v>－</v>
      </c>
      <c r="J14" s="152" t="str">
        <f>IF($H14="－","",入力シート!$T$1)</f>
        <v/>
      </c>
      <c r="K14" s="152" t="str">
        <f t="shared" ref="K14:K19" si="3">IF(J14="","",J14)</f>
        <v/>
      </c>
      <c r="L14" s="152" t="str">
        <f t="shared" ref="L14:L19" si="4">IF($H14="－","",-1)</f>
        <v/>
      </c>
      <c r="M14" s="154" t="str">
        <f>_xlfn.IFNA(INDEX(入力シート!$P$4:$P$23,個人組合せ用!$T5,1),"")</f>
        <v/>
      </c>
      <c r="N14" s="154" t="str">
        <f>_xlfn.IFNA(INDEX(入力シート!$P$4:$P$23,個人組合せ用!$T6,1),"")</f>
        <v/>
      </c>
    </row>
    <row r="15" spans="1:14">
      <c r="A15" s="152" t="s">
        <v>187</v>
      </c>
      <c r="B15" s="153" t="str">
        <f>運営用②!$H3</f>
        <v>－</v>
      </c>
      <c r="C15" s="152" t="str">
        <f>IF($B15="－","",入力シート!$T$1)</f>
        <v/>
      </c>
      <c r="D15" s="152" t="str">
        <f t="shared" ref="D15:D19" si="5">IF($B15="－","",-1)</f>
        <v/>
      </c>
      <c r="E15" s="154" t="str">
        <f>_xlfn.IFNA(INDEX(入力シート!$P$4:$P$23,個人組合せ用!$T50,1),"")</f>
        <v/>
      </c>
      <c r="G15" s="152" t="s">
        <v>188</v>
      </c>
      <c r="H15" s="153" t="str">
        <f>運営用②!F3</f>
        <v>－</v>
      </c>
      <c r="I15" s="153" t="str">
        <f>運営用②!G3</f>
        <v>－</v>
      </c>
      <c r="J15" s="152" t="str">
        <f>IF($H15="－","",入力シート!$T$1)</f>
        <v/>
      </c>
      <c r="K15" s="152" t="str">
        <f t="shared" si="3"/>
        <v/>
      </c>
      <c r="L15" s="152" t="str">
        <f t="shared" si="4"/>
        <v/>
      </c>
      <c r="M15" s="154" t="str">
        <f>_xlfn.IFNA(INDEX(入力シート!$P$4:$P$23,個人組合せ用!$T7,1),"")</f>
        <v/>
      </c>
      <c r="N15" s="154" t="str">
        <f>_xlfn.IFNA(INDEX(入力シート!$P$4:$P$23,個人組合せ用!$T8,1),"")</f>
        <v/>
      </c>
    </row>
    <row r="16" spans="1:14">
      <c r="A16" s="152" t="s">
        <v>187</v>
      </c>
      <c r="B16" s="153" t="str">
        <f>運営用②!$H4</f>
        <v>－</v>
      </c>
      <c r="C16" s="152" t="str">
        <f>IF($B16="－","",入力シート!$T$1)</f>
        <v/>
      </c>
      <c r="D16" s="152" t="str">
        <f t="shared" si="5"/>
        <v/>
      </c>
      <c r="E16" s="154" t="str">
        <f>_xlfn.IFNA(INDEX(入力シート!$P$4:$P$23,個人組合せ用!$T51,1),"")</f>
        <v/>
      </c>
      <c r="G16" s="152" t="s">
        <v>188</v>
      </c>
      <c r="H16" s="153" t="str">
        <f>運営用②!F4</f>
        <v>－</v>
      </c>
      <c r="I16" s="153" t="str">
        <f>運営用②!G4</f>
        <v>－</v>
      </c>
      <c r="J16" s="152" t="str">
        <f>IF($H16="－","",入力シート!$T$1)</f>
        <v/>
      </c>
      <c r="K16" s="152" t="str">
        <f t="shared" si="3"/>
        <v/>
      </c>
      <c r="L16" s="152" t="str">
        <f t="shared" si="4"/>
        <v/>
      </c>
      <c r="M16" s="154" t="str">
        <f>_xlfn.IFNA(INDEX(入力シート!$P$4:$P$23,個人組合せ用!$T9,1),"")</f>
        <v/>
      </c>
      <c r="N16" s="154" t="str">
        <f>_xlfn.IFNA(INDEX(入力シート!$P$4:$P$23,個人組合せ用!$T10,1),"")</f>
        <v/>
      </c>
    </row>
    <row r="17" spans="1:14">
      <c r="A17" s="152" t="s">
        <v>187</v>
      </c>
      <c r="B17" s="153" t="str">
        <f>運営用②!$H5</f>
        <v>－</v>
      </c>
      <c r="C17" s="152" t="str">
        <f>IF($B17="－","",入力シート!$T$1)</f>
        <v/>
      </c>
      <c r="D17" s="152" t="str">
        <f t="shared" si="5"/>
        <v/>
      </c>
      <c r="E17" s="154" t="str">
        <f>_xlfn.IFNA(INDEX(入力シート!$P$4:$P$23,個人組合せ用!$T52,1),"")</f>
        <v/>
      </c>
      <c r="G17" s="152" t="s">
        <v>188</v>
      </c>
      <c r="H17" s="153" t="str">
        <f>運営用②!F5</f>
        <v>－</v>
      </c>
      <c r="I17" s="153" t="str">
        <f>運営用②!G5</f>
        <v>－</v>
      </c>
      <c r="J17" s="152" t="str">
        <f>IF($H17="－","",入力シート!$T$1)</f>
        <v/>
      </c>
      <c r="K17" s="152" t="str">
        <f t="shared" si="3"/>
        <v/>
      </c>
      <c r="L17" s="152" t="str">
        <f t="shared" si="4"/>
        <v/>
      </c>
      <c r="M17" s="154" t="str">
        <f>_xlfn.IFNA(INDEX(入力シート!$P$4:$P$23,個人組合せ用!$T11,1),"")</f>
        <v/>
      </c>
      <c r="N17" s="154" t="str">
        <f>_xlfn.IFNA(INDEX(入力シート!$P$4:$P$23,個人組合せ用!$T12,1),"")</f>
        <v/>
      </c>
    </row>
    <row r="18" spans="1:14">
      <c r="A18" s="152" t="s">
        <v>187</v>
      </c>
      <c r="B18" s="153" t="str">
        <f>運営用②!$H6</f>
        <v>－</v>
      </c>
      <c r="C18" s="152" t="str">
        <f>IF($B18="－","",入力シート!$T$1)</f>
        <v/>
      </c>
      <c r="D18" s="152" t="str">
        <f t="shared" si="5"/>
        <v/>
      </c>
      <c r="E18" s="154" t="str">
        <f>_xlfn.IFNA(INDEX(入力シート!$P$4:$P$23,個人組合せ用!$T53,1),"")</f>
        <v/>
      </c>
      <c r="G18" s="152" t="s">
        <v>188</v>
      </c>
      <c r="H18" s="153" t="str">
        <f>運営用②!F6</f>
        <v>－</v>
      </c>
      <c r="I18" s="153" t="str">
        <f>運営用②!G6</f>
        <v>－</v>
      </c>
      <c r="J18" s="152" t="str">
        <f>IF($H18="－","",入力シート!$T$1)</f>
        <v/>
      </c>
      <c r="K18" s="152" t="str">
        <f t="shared" si="3"/>
        <v/>
      </c>
      <c r="L18" s="152" t="str">
        <f t="shared" si="4"/>
        <v/>
      </c>
      <c r="M18" s="154" t="str">
        <f>_xlfn.IFNA(INDEX(入力シート!$P$4:$P$23,個人組合せ用!$T13,1),"")</f>
        <v/>
      </c>
      <c r="N18" s="154" t="str">
        <f>_xlfn.IFNA(INDEX(入力シート!$P$4:$P$23,個人組合せ用!$T14,1),"")</f>
        <v/>
      </c>
    </row>
    <row r="19" spans="1:14">
      <c r="A19" s="152" t="s">
        <v>187</v>
      </c>
      <c r="B19" s="153" t="str">
        <f>運営用②!$H7</f>
        <v>－</v>
      </c>
      <c r="C19" s="152" t="str">
        <f>IF($B19="－","",入力シート!$T$1)</f>
        <v/>
      </c>
      <c r="D19" s="152" t="str">
        <f t="shared" si="5"/>
        <v/>
      </c>
      <c r="E19" s="154" t="str">
        <f>_xlfn.IFNA(INDEX(入力シート!$P$4:$P$23,個人組合せ用!$T54,1),"")</f>
        <v/>
      </c>
      <c r="G19" s="152" t="s">
        <v>188</v>
      </c>
      <c r="H19" s="153" t="str">
        <f>運営用②!F7</f>
        <v>－</v>
      </c>
      <c r="I19" s="153" t="str">
        <f>運営用②!G7</f>
        <v>－</v>
      </c>
      <c r="J19" s="152" t="str">
        <f>IF($H19="－","",入力シート!$T$1)</f>
        <v/>
      </c>
      <c r="K19" s="152" t="str">
        <f t="shared" si="3"/>
        <v/>
      </c>
      <c r="L19" s="152" t="str">
        <f t="shared" si="4"/>
        <v/>
      </c>
      <c r="M19" s="154" t="str">
        <f>_xlfn.IFNA(INDEX(入力シート!$P$4:$P$23,個人組合せ用!$T15,1),"")</f>
        <v/>
      </c>
      <c r="N19" s="154" t="str">
        <f>_xlfn.IFNA(INDEX(入力シート!$P$4:$P$23,個人組合せ用!$T16,1),"")</f>
        <v/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workbookViewId="0">
      <selection activeCell="G29" sqref="G29"/>
    </sheetView>
  </sheetViews>
  <sheetFormatPr defaultColWidth="9" defaultRowHeight="13.5"/>
  <cols>
    <col min="1" max="1" width="4.75" style="57" customWidth="1"/>
    <col min="2" max="2" width="15.5" style="57" customWidth="1"/>
    <col min="3" max="3" width="5.5" style="57" bestFit="1" customWidth="1"/>
    <col min="4" max="4" width="11.25" style="57" bestFit="1" customWidth="1"/>
    <col min="5" max="5" width="5.5" style="57" customWidth="1"/>
    <col min="6" max="6" width="11.25" style="57" bestFit="1" customWidth="1"/>
    <col min="7" max="13" width="9" style="57"/>
    <col min="14" max="14" width="5.5" style="57" bestFit="1" customWidth="1"/>
    <col min="15" max="16" width="7.75" style="57" bestFit="1" customWidth="1"/>
    <col min="17" max="17" width="16.875" style="57" customWidth="1"/>
    <col min="18" max="16384" width="9" style="57"/>
  </cols>
  <sheetData>
    <row r="1" spans="1:20">
      <c r="A1" s="59" t="s">
        <v>289</v>
      </c>
    </row>
    <row r="2" spans="1:20">
      <c r="A2" s="59" t="s">
        <v>288</v>
      </c>
    </row>
    <row r="3" spans="1:20">
      <c r="I3" s="143"/>
      <c r="J3" s="143"/>
      <c r="K3" s="143"/>
      <c r="L3" s="143"/>
    </row>
    <row r="4" spans="1:20">
      <c r="A4" s="58" t="s">
        <v>189</v>
      </c>
      <c r="B4" s="58" t="s">
        <v>191</v>
      </c>
      <c r="C4" s="58" t="s">
        <v>192</v>
      </c>
      <c r="F4" s="156"/>
      <c r="G4" s="156"/>
    </row>
    <row r="5" spans="1:20">
      <c r="F5" s="147"/>
      <c r="G5" s="147"/>
    </row>
    <row r="6" spans="1:20">
      <c r="A6" s="152" t="s">
        <v>278</v>
      </c>
      <c r="B6" s="153" t="str">
        <f>IF(G14=0,"不参加",入力シート!$T$1)</f>
        <v>不参加</v>
      </c>
      <c r="C6" s="153">
        <f>IF(B6="","",-1)</f>
        <v>-1</v>
      </c>
      <c r="F6" s="159"/>
      <c r="G6" s="159"/>
    </row>
    <row r="7" spans="1:20">
      <c r="F7" s="147"/>
      <c r="G7" s="147"/>
    </row>
    <row r="8" spans="1:20">
      <c r="A8" s="152" t="s">
        <v>279</v>
      </c>
      <c r="B8" s="153" t="str">
        <f>IF(G26=0,"不参加",入力シート!$T$1)</f>
        <v>不参加</v>
      </c>
      <c r="C8" s="153">
        <f>IF(B8="","",-1)</f>
        <v>-1</v>
      </c>
      <c r="F8" s="159"/>
      <c r="G8" s="159"/>
    </row>
    <row r="10" spans="1:20">
      <c r="A10" s="59" t="s">
        <v>290</v>
      </c>
    </row>
    <row r="11" spans="1:20">
      <c r="A11" s="146" t="s">
        <v>307</v>
      </c>
    </row>
    <row r="12" spans="1:20">
      <c r="O12" s="144" t="s">
        <v>282</v>
      </c>
    </row>
    <row r="13" spans="1:20">
      <c r="B13" s="58" t="s">
        <v>280</v>
      </c>
      <c r="F13" s="57" t="s">
        <v>291</v>
      </c>
      <c r="G13" s="158">
        <f>IF(G14=0,1,SUM(G16:G17))</f>
        <v>1</v>
      </c>
      <c r="J13" s="57" t="s">
        <v>296</v>
      </c>
      <c r="K13" s="57" t="s">
        <v>297</v>
      </c>
      <c r="L13" s="57" t="s">
        <v>298</v>
      </c>
      <c r="M13" s="57" t="s">
        <v>299</v>
      </c>
      <c r="O13" s="144" t="s">
        <v>280</v>
      </c>
      <c r="P13" s="157"/>
      <c r="S13" s="57" t="s">
        <v>305</v>
      </c>
      <c r="T13" s="57" t="s">
        <v>306</v>
      </c>
    </row>
    <row r="14" spans="1:20" ht="14.25">
      <c r="B14" s="156"/>
      <c r="F14" s="162" t="s">
        <v>292</v>
      </c>
      <c r="G14" s="161">
        <f>IF(COUNTA(入力シート!$L$4:$L$23)=0,0,1)</f>
        <v>0</v>
      </c>
      <c r="H14" s="145" t="str">
        <f>IF(G14&lt;&gt;0,入力シート!$T$1,"なし")</f>
        <v>なし</v>
      </c>
      <c r="I14" s="163">
        <v>1</v>
      </c>
      <c r="J14" s="163">
        <v>2</v>
      </c>
      <c r="K14" s="163">
        <v>3</v>
      </c>
      <c r="L14" s="163">
        <v>4</v>
      </c>
      <c r="M14" s="163">
        <v>5</v>
      </c>
      <c r="O14" s="165">
        <v>1</v>
      </c>
      <c r="P14" s="131" t="e">
        <f>MATCH($O14,入力シート!$L$4:$L$23,0)</f>
        <v>#N/A</v>
      </c>
      <c r="Q14" s="149" t="str">
        <f>IF(ISERROR(INDEX(入力シート!$I$4:$K$23,$P14,1)),"－",INDEX(入力シート!$I$4:$K$23,$P14,1)&amp;INDEX(入力シート!$I$4:$K$23,$P14,3))</f>
        <v>－</v>
      </c>
      <c r="R14" s="150" t="str">
        <f>IF(ISERROR(INDEX(入力シート!$J$4:$J$23,$P14,1)),"－",INDEX(入力シート!$J$4:$J$23,$P14,1))</f>
        <v>－</v>
      </c>
      <c r="S14" s="57" t="str">
        <f t="shared" ref="S14:T20" si="0">S13&amp;","&amp;Q14</f>
        <v>選手,－</v>
      </c>
      <c r="T14" s="57" t="str">
        <f t="shared" si="0"/>
        <v>ふりがな,－</v>
      </c>
    </row>
    <row r="15" spans="1:20" ht="14.25">
      <c r="A15" s="145">
        <v>2</v>
      </c>
      <c r="B15" s="147" t="str">
        <f>HLOOKUP($G$13,$I$14:$M$23,$A15)</f>
        <v>不参加</v>
      </c>
      <c r="F15" s="164" t="s">
        <v>300</v>
      </c>
      <c r="G15" s="164"/>
      <c r="H15" s="57" t="str">
        <f>IF(G14&lt;&gt;0,入力シート!C13,"なし")</f>
        <v>なし</v>
      </c>
      <c r="I15" s="168" t="s">
        <v>295</v>
      </c>
      <c r="J15" s="169" t="str">
        <f>$M15</f>
        <v>団体,なし</v>
      </c>
      <c r="K15" s="169" t="str">
        <f>$M15</f>
        <v>団体,なし</v>
      </c>
      <c r="L15" s="169" t="str">
        <f>$M15</f>
        <v>団体,なし</v>
      </c>
      <c r="M15" s="170" t="str">
        <f>"団体,"&amp;H14</f>
        <v>団体,なし</v>
      </c>
      <c r="O15" s="71">
        <v>2</v>
      </c>
      <c r="P15" s="131" t="e">
        <f>MATCH($O15,入力シート!$L$4:$L$23,0)</f>
        <v>#N/A</v>
      </c>
      <c r="Q15" s="149" t="str">
        <f>IF(ISERROR(INDEX(入力シート!$I$4:$K$23,$P15,1)),"－",INDEX(入力シート!$I$4:$K$23,$P15,1)&amp;INDEX(入力シート!$I$4:$K$23,$P15,3))</f>
        <v>－</v>
      </c>
      <c r="R15" s="150" t="str">
        <f>IF(ISERROR(INDEX(入力シート!$J$4:$J$23,$P15,1)),"－",INDEX(入力シート!$J$4:$J$23,$P15,1))</f>
        <v>－</v>
      </c>
      <c r="S15" s="57" t="str">
        <f t="shared" si="0"/>
        <v>選手,－,－</v>
      </c>
      <c r="T15" s="57" t="str">
        <f t="shared" si="0"/>
        <v>ふりがな,－,－</v>
      </c>
    </row>
    <row r="16" spans="1:20" ht="14.25">
      <c r="A16" s="145">
        <v>3</v>
      </c>
      <c r="B16" s="147" t="str">
        <f t="shared" ref="B16:B23" si="1">HLOOKUP($G$13,$I$14:$M$23,$A16)</f>
        <v>－</v>
      </c>
      <c r="F16" s="57" t="s">
        <v>293</v>
      </c>
      <c r="G16" s="157">
        <f>IF(入力シート!C15="",0,1)</f>
        <v>0</v>
      </c>
      <c r="H16" s="145" t="str">
        <f>IF(G16&lt;&gt;0,入力シート!C15,"なし")</f>
        <v>なし</v>
      </c>
      <c r="I16" s="171" t="s">
        <v>303</v>
      </c>
      <c r="J16" s="172" t="str">
        <f t="shared" ref="J16:L19" si="2">$M16</f>
        <v>監督,なし</v>
      </c>
      <c r="K16" s="172" t="str">
        <f t="shared" si="2"/>
        <v>監督,なし</v>
      </c>
      <c r="L16" s="172" t="str">
        <f t="shared" si="2"/>
        <v>監督,なし</v>
      </c>
      <c r="M16" s="173" t="str">
        <f>"監督,"&amp;H15</f>
        <v>監督,なし</v>
      </c>
      <c r="O16" s="71">
        <v>3</v>
      </c>
      <c r="P16" s="131" t="e">
        <f>MATCH($O16,入力シート!$L$4:$L$23,0)</f>
        <v>#N/A</v>
      </c>
      <c r="Q16" s="149" t="str">
        <f>IF(ISERROR(INDEX(入力シート!$I$4:$K$23,$P16,1)),"－",INDEX(入力シート!$I$4:$K$23,$P16,1)&amp;INDEX(入力シート!$I$4:$K$23,$P16,3))</f>
        <v>－</v>
      </c>
      <c r="R16" s="150" t="str">
        <f>IF(ISERROR(INDEX(入力シート!$J$4:$J$23,$P16,1)),"－",INDEX(入力シート!$J$4:$J$23,$P16,1))</f>
        <v>－</v>
      </c>
      <c r="S16" s="57" t="str">
        <f t="shared" si="0"/>
        <v>選手,－,－,－</v>
      </c>
      <c r="T16" s="57" t="str">
        <f t="shared" si="0"/>
        <v>ふりがな,－,－,－</v>
      </c>
    </row>
    <row r="17" spans="1:22" ht="14.25">
      <c r="A17" s="145">
        <v>4</v>
      </c>
      <c r="B17" s="147" t="str">
        <f t="shared" si="1"/>
        <v>－</v>
      </c>
      <c r="F17" s="162" t="s">
        <v>294</v>
      </c>
      <c r="G17" s="161">
        <f>IF(H17="－",2,4)</f>
        <v>2</v>
      </c>
      <c r="H17" s="145" t="str">
        <f>Q21</f>
        <v>－</v>
      </c>
      <c r="I17" s="171" t="s">
        <v>303</v>
      </c>
      <c r="J17" s="172" t="str">
        <f t="shared" si="2"/>
        <v>ふりがな,</v>
      </c>
      <c r="K17" s="172" t="str">
        <f t="shared" si="2"/>
        <v>ふりがな,</v>
      </c>
      <c r="L17" s="172" t="str">
        <f t="shared" si="2"/>
        <v>ふりがな,</v>
      </c>
      <c r="M17" s="173" t="s">
        <v>302</v>
      </c>
      <c r="O17" s="71">
        <v>4</v>
      </c>
      <c r="P17" s="131" t="e">
        <f>MATCH($O17,入力シート!$L$4:$L$23,0)</f>
        <v>#N/A</v>
      </c>
      <c r="Q17" s="149" t="str">
        <f>IF(ISERROR(INDEX(入力シート!$I$4:$K$23,$P17,1)),"－",INDEX(入力シート!$I$4:$K$23,$P17,1)&amp;INDEX(入力シート!$I$4:$K$23,$P17,3))</f>
        <v>－</v>
      </c>
      <c r="R17" s="150" t="str">
        <f>IF(ISERROR(INDEX(入力シート!$J$4:$J$23,$P17,1)),"－",INDEX(入力シート!$J$4:$J$23,$P17,1))</f>
        <v>－</v>
      </c>
      <c r="S17" s="57" t="str">
        <f t="shared" si="0"/>
        <v>選手,－,－,－,－</v>
      </c>
      <c r="T17" s="57" t="str">
        <f t="shared" si="0"/>
        <v>ふりがな,－,－,－,－</v>
      </c>
    </row>
    <row r="18" spans="1:22" ht="14.25">
      <c r="A18" s="145">
        <v>5</v>
      </c>
      <c r="B18" s="147" t="str">
        <f t="shared" si="1"/>
        <v>－</v>
      </c>
      <c r="F18" s="160"/>
      <c r="G18" s="157"/>
      <c r="H18" s="145"/>
      <c r="I18" s="171" t="s">
        <v>303</v>
      </c>
      <c r="J18" s="174" t="s">
        <v>276</v>
      </c>
      <c r="K18" s="174" t="str">
        <f t="shared" si="2"/>
        <v>コーチ,なし</v>
      </c>
      <c r="L18" s="174" t="s">
        <v>276</v>
      </c>
      <c r="M18" s="175" t="str">
        <f>"コーチ,"&amp;H16</f>
        <v>コーチ,なし</v>
      </c>
      <c r="O18" s="71">
        <v>5</v>
      </c>
      <c r="P18" s="131" t="e">
        <f>MATCH($O18,入力シート!$L$4:$L$23,0)</f>
        <v>#N/A</v>
      </c>
      <c r="Q18" s="149" t="str">
        <f>IF(ISERROR(INDEX(入力シート!$I$4:$K$23,$P18,1)),"－",INDEX(入力シート!$I$4:$K$23,$P18,1)&amp;INDEX(入力シート!$I$4:$K$23,$P18,3))</f>
        <v>－</v>
      </c>
      <c r="R18" s="150" t="str">
        <f>IF(ISERROR(INDEX(入力シート!$J$4:$J$23,$P18,1)),"－",INDEX(入力シート!$J$4:$J$23,$P18,1))</f>
        <v>－</v>
      </c>
      <c r="S18" s="57" t="str">
        <f t="shared" si="0"/>
        <v>選手,－,－,－,－,－</v>
      </c>
      <c r="T18" s="57" t="str">
        <f t="shared" si="0"/>
        <v>ふりがな,－,－,－,－,－</v>
      </c>
    </row>
    <row r="19" spans="1:22" ht="14.25">
      <c r="A19" s="145">
        <v>6</v>
      </c>
      <c r="B19" s="147" t="str">
        <f t="shared" si="1"/>
        <v>－</v>
      </c>
      <c r="G19" s="145"/>
      <c r="H19" s="145"/>
      <c r="I19" s="171" t="s">
        <v>303</v>
      </c>
      <c r="J19" s="176" t="str">
        <f>$M20</f>
        <v>選手</v>
      </c>
      <c r="K19" s="174" t="str">
        <f t="shared" si="2"/>
        <v>ふりがな,</v>
      </c>
      <c r="L19" s="176" t="str">
        <f>$M20</f>
        <v>選手</v>
      </c>
      <c r="M19" s="175" t="s">
        <v>304</v>
      </c>
      <c r="O19" s="71">
        <v>6</v>
      </c>
      <c r="P19" s="131" t="e">
        <f>MATCH($O19,入力シート!$L$4:$L$23,0)</f>
        <v>#N/A</v>
      </c>
      <c r="Q19" s="149" t="str">
        <f>IF(ISERROR(INDEX(入力シート!$I$4:$K$23,$P19,1)),"－",INDEX(入力シート!$I$4:$K$23,$P19,1)&amp;INDEX(入力シート!$I$4:$K$23,$P19,3))</f>
        <v>－</v>
      </c>
      <c r="R19" s="150" t="str">
        <f>IF(ISERROR(INDEX(入力シート!$J$4:$J$23,$P19,1)),"－",INDEX(入力シート!$J$4:$J$23,$P19,1))</f>
        <v>－</v>
      </c>
      <c r="S19" s="57" t="str">
        <f t="shared" si="0"/>
        <v>選手,－,－,－,－,－,－</v>
      </c>
      <c r="T19" s="57" t="str">
        <f t="shared" si="0"/>
        <v>ふりがな,－,－,－,－,－,－</v>
      </c>
    </row>
    <row r="20" spans="1:22" ht="14.25">
      <c r="A20" s="145">
        <v>7</v>
      </c>
      <c r="B20" s="147" t="str">
        <f t="shared" si="1"/>
        <v>－</v>
      </c>
      <c r="G20" s="145"/>
      <c r="H20" s="145"/>
      <c r="I20" s="171" t="s">
        <v>303</v>
      </c>
      <c r="J20" s="176" t="str">
        <f>$M21</f>
        <v>ふりがな</v>
      </c>
      <c r="K20" s="176" t="str">
        <f>$M20</f>
        <v>選手</v>
      </c>
      <c r="L20" s="176" t="str">
        <f>$M21</f>
        <v>ふりがな</v>
      </c>
      <c r="M20" s="177" t="str">
        <f>Q22</f>
        <v>選手</v>
      </c>
      <c r="O20" s="166">
        <v>7</v>
      </c>
      <c r="P20" s="131" t="e">
        <f>MATCH($O20,入力シート!$L$4:$L$23,0)</f>
        <v>#N/A</v>
      </c>
      <c r="Q20" s="149" t="str">
        <f>IF(ISERROR(INDEX(入力シート!$I$4:$K$23,$P20,1)),"－",INDEX(入力シート!$I$4:$K$23,$P20,1)&amp;INDEX(入力シート!$I$4:$K$23,$P20,3))</f>
        <v>－</v>
      </c>
      <c r="R20" s="150" t="str">
        <f>IF(ISERROR(INDEX(入力シート!$J$4:$J$23,$P20,1)),"－",INDEX(入力シート!$J$4:$J$23,$P20,1))</f>
        <v>－</v>
      </c>
      <c r="S20" s="57" t="str">
        <f t="shared" si="0"/>
        <v>選手,－,－,－,－,－,－,－</v>
      </c>
      <c r="T20" s="57" t="str">
        <f t="shared" si="0"/>
        <v>ふりがな,－,－,－,－,－,－,－</v>
      </c>
    </row>
    <row r="21" spans="1:22" ht="14.25">
      <c r="A21" s="145">
        <v>8</v>
      </c>
      <c r="B21" s="147" t="str">
        <f t="shared" si="1"/>
        <v>－</v>
      </c>
      <c r="G21" s="145"/>
      <c r="H21" s="145"/>
      <c r="I21" s="171" t="s">
        <v>303</v>
      </c>
      <c r="J21" s="178" t="s">
        <v>363</v>
      </c>
      <c r="K21" s="176" t="str">
        <f>$M21</f>
        <v>ふりがな</v>
      </c>
      <c r="L21" s="178" t="str">
        <f>$M22</f>
        <v>マネージャー,－</v>
      </c>
      <c r="M21" s="177" t="str">
        <f>Q23</f>
        <v>ふりがな</v>
      </c>
      <c r="O21" s="275" t="s">
        <v>364</v>
      </c>
      <c r="P21" s="157" t="e">
        <f>MATCH($O21,入力シート!$L$4:$L$23,0)</f>
        <v>#N/A</v>
      </c>
      <c r="Q21" s="149" t="str">
        <f>IF(ISERROR(INDEX(入力シート!$I$4:$K$23,$P21,1)),"－",INDEX(入力シート!$I$4:$K$23,$P21,1)&amp;INDEX(入力シート!$I$4:$K$23,$P21,3))</f>
        <v>－</v>
      </c>
      <c r="R21" s="150" t="str">
        <f>IF(ISERROR(INDEX(入力シート!$J$4:$J$23,$P21,1)),"－",INDEX(入力シート!$J$4:$J$23,$P21,1))</f>
        <v>－</v>
      </c>
    </row>
    <row r="22" spans="1:22" ht="14.25">
      <c r="A22" s="145">
        <v>9</v>
      </c>
      <c r="B22" s="147" t="str">
        <f t="shared" si="1"/>
        <v>－</v>
      </c>
      <c r="G22" s="145"/>
      <c r="H22" s="145"/>
      <c r="I22" s="171" t="s">
        <v>303</v>
      </c>
      <c r="J22" s="179" t="s">
        <v>303</v>
      </c>
      <c r="K22" s="178" t="s">
        <v>363</v>
      </c>
      <c r="L22" s="178" t="str">
        <f>$M23</f>
        <v>ふりがな,－</v>
      </c>
      <c r="M22" s="180" t="str">
        <f>"マネージャー,"&amp;Q21</f>
        <v>マネージャー,－</v>
      </c>
      <c r="O22" s="158">
        <f>7-COUNTIF(Q14:Q20,"－")</f>
        <v>0</v>
      </c>
      <c r="P22" s="131">
        <f>LEN(S20)</f>
        <v>16</v>
      </c>
      <c r="Q22" s="167" t="str">
        <f>IF(O22=7,S20,LEFT(S20,P22-(7-O22)*2))</f>
        <v>選手</v>
      </c>
      <c r="R22" s="150"/>
    </row>
    <row r="23" spans="1:22" ht="14.25">
      <c r="A23" s="145">
        <v>10</v>
      </c>
      <c r="B23" s="147" t="str">
        <f t="shared" si="1"/>
        <v>－</v>
      </c>
      <c r="G23" s="145"/>
      <c r="H23" s="145"/>
      <c r="I23" s="181" t="s">
        <v>303</v>
      </c>
      <c r="J23" s="182" t="s">
        <v>303</v>
      </c>
      <c r="K23" s="182" t="s">
        <v>303</v>
      </c>
      <c r="L23" s="182" t="s">
        <v>303</v>
      </c>
      <c r="M23" s="183" t="str">
        <f>"ふりがな,"&amp;R21</f>
        <v>ふりがな,－</v>
      </c>
      <c r="O23" s="148"/>
      <c r="P23" s="131">
        <f>LEN(T20)</f>
        <v>18</v>
      </c>
      <c r="Q23" s="167" t="str">
        <f>IF(O22=7,T20,LEFT(T20,P23-(7-O22)*2))</f>
        <v>ふりがな</v>
      </c>
      <c r="R23" s="150"/>
      <c r="U23" s="28"/>
      <c r="V23" s="28"/>
    </row>
    <row r="24" spans="1:22">
      <c r="B24" s="147"/>
      <c r="O24" s="144" t="s">
        <v>282</v>
      </c>
      <c r="U24" s="28"/>
      <c r="V24" s="28"/>
    </row>
    <row r="25" spans="1:22">
      <c r="B25" s="58" t="s">
        <v>281</v>
      </c>
      <c r="F25" s="57" t="s">
        <v>291</v>
      </c>
      <c r="G25" s="158">
        <f>IF(G26=0,1,SUM(G28:G29))</f>
        <v>1</v>
      </c>
      <c r="J25" s="57" t="s">
        <v>296</v>
      </c>
      <c r="K25" s="57" t="s">
        <v>297</v>
      </c>
      <c r="L25" s="57" t="s">
        <v>298</v>
      </c>
      <c r="M25" s="57" t="s">
        <v>299</v>
      </c>
      <c r="O25" s="144" t="s">
        <v>281</v>
      </c>
      <c r="P25" s="157"/>
      <c r="S25" s="57" t="s">
        <v>305</v>
      </c>
      <c r="T25" s="57" t="s">
        <v>306</v>
      </c>
      <c r="U25" s="28"/>
      <c r="V25" s="28"/>
    </row>
    <row r="26" spans="1:22" ht="14.25">
      <c r="B26" s="147"/>
      <c r="F26" s="162" t="s">
        <v>292</v>
      </c>
      <c r="G26" s="161">
        <f>IF(COUNTA(入力シート!$R$4:$R$23)=0,0,1)</f>
        <v>0</v>
      </c>
      <c r="H26" s="145" t="str">
        <f>IF(G26&lt;&gt;0,入力シート!$T$1,"なし")</f>
        <v>なし</v>
      </c>
      <c r="I26" s="163">
        <v>1</v>
      </c>
      <c r="J26" s="163">
        <v>2</v>
      </c>
      <c r="K26" s="163">
        <v>3</v>
      </c>
      <c r="L26" s="163">
        <v>4</v>
      </c>
      <c r="M26" s="163">
        <v>5</v>
      </c>
      <c r="O26" s="165">
        <v>1</v>
      </c>
      <c r="P26" s="131" t="e">
        <f>MATCH($O14,入力シート!$R$4:$R$23,0)</f>
        <v>#N/A</v>
      </c>
      <c r="Q26" s="149" t="str">
        <f>IF(ISERROR(INDEX(入力シート!$O$4:$Q$23,$P26,1)),"－",INDEX(入力シート!$O$4:$Q$23,$P26,1)&amp;INDEX(入力シート!$O$4:$Q$23,$P26,3))</f>
        <v>－</v>
      </c>
      <c r="R26" s="150" t="str">
        <f>IF(ISERROR(INDEX(入力シート!$P$4:$P$23,$P26,1)),"－",INDEX(入力シート!$P$4:$P$23,$P26,1))</f>
        <v>－</v>
      </c>
      <c r="S26" s="57" t="str">
        <f t="shared" ref="S26:T32" si="3">S25&amp;","&amp;Q26</f>
        <v>選手,－</v>
      </c>
      <c r="T26" s="57" t="str">
        <f t="shared" si="3"/>
        <v>ふりがな,－</v>
      </c>
      <c r="U26" s="28"/>
      <c r="V26" s="28"/>
    </row>
    <row r="27" spans="1:22" ht="14.25">
      <c r="A27" s="145">
        <v>2</v>
      </c>
      <c r="B27" s="147" t="str">
        <f t="shared" ref="B27:B35" si="4">HLOOKUP($G$25,$I$26:$M$35,$A27)</f>
        <v>不参加</v>
      </c>
      <c r="F27" s="164" t="s">
        <v>300</v>
      </c>
      <c r="G27" s="164"/>
      <c r="H27" s="57" t="str">
        <f>IF(G26&lt;&gt;0,入力シート!E13,"なし")</f>
        <v>なし</v>
      </c>
      <c r="I27" s="168" t="s">
        <v>295</v>
      </c>
      <c r="J27" s="169" t="str">
        <f>$M27</f>
        <v>団体,なし</v>
      </c>
      <c r="K27" s="169" t="str">
        <f>$M27</f>
        <v>団体,なし</v>
      </c>
      <c r="L27" s="169" t="str">
        <f>$M27</f>
        <v>団体,なし</v>
      </c>
      <c r="M27" s="170" t="str">
        <f>"団体,"&amp;H26</f>
        <v>団体,なし</v>
      </c>
      <c r="O27" s="71">
        <v>2</v>
      </c>
      <c r="P27" s="131" t="e">
        <f>MATCH($O15,入力シート!$R$4:$R$23,0)</f>
        <v>#N/A</v>
      </c>
      <c r="Q27" s="149" t="str">
        <f>IF(ISERROR(INDEX(入力シート!$O$4:$Q$23,$P27,1)),"－",INDEX(入力シート!$O$4:$Q$23,$P27,1)&amp;INDEX(入力シート!$O$4:$Q$23,$P27,3))</f>
        <v>－</v>
      </c>
      <c r="R27" s="150" t="str">
        <f>IF(ISERROR(INDEX(入力シート!$P$4:$P$23,$P27,1)),"－",INDEX(入力シート!$P$4:$P$23,$P27,1))</f>
        <v>－</v>
      </c>
      <c r="S27" s="57" t="str">
        <f t="shared" si="3"/>
        <v>選手,－,－</v>
      </c>
      <c r="T27" s="57" t="str">
        <f t="shared" si="3"/>
        <v>ふりがな,－,－</v>
      </c>
      <c r="U27" s="28"/>
      <c r="V27" s="28"/>
    </row>
    <row r="28" spans="1:22" ht="14.25">
      <c r="A28" s="145">
        <v>3</v>
      </c>
      <c r="B28" s="147" t="str">
        <f t="shared" si="4"/>
        <v>－</v>
      </c>
      <c r="F28" s="57" t="s">
        <v>293</v>
      </c>
      <c r="G28" s="157">
        <f>IF(入力シート!E15="",0,1)</f>
        <v>0</v>
      </c>
      <c r="H28" s="145" t="str">
        <f>IF(G28&lt;&gt;0,入力シート!E15,"なし")</f>
        <v>なし</v>
      </c>
      <c r="I28" s="171" t="s">
        <v>303</v>
      </c>
      <c r="J28" s="172" t="str">
        <f t="shared" ref="J28:L31" si="5">$M28</f>
        <v>監督,なし</v>
      </c>
      <c r="K28" s="172" t="str">
        <f t="shared" si="5"/>
        <v>監督,なし</v>
      </c>
      <c r="L28" s="172" t="str">
        <f t="shared" si="5"/>
        <v>監督,なし</v>
      </c>
      <c r="M28" s="173" t="str">
        <f>"監督,"&amp;H27</f>
        <v>監督,なし</v>
      </c>
      <c r="O28" s="71">
        <v>3</v>
      </c>
      <c r="P28" s="131" t="e">
        <f>MATCH($O16,入力シート!$R$4:$R$23,0)</f>
        <v>#N/A</v>
      </c>
      <c r="Q28" s="149" t="str">
        <f>IF(ISERROR(INDEX(入力シート!$O$4:$Q$23,$P28,1)),"－",INDEX(入力シート!$O$4:$Q$23,$P28,1)&amp;INDEX(入力シート!$O$4:$Q$23,$P28,3))</f>
        <v>－</v>
      </c>
      <c r="R28" s="150" t="str">
        <f>IF(ISERROR(INDEX(入力シート!$P$4:$P$23,$P28,1)),"－",INDEX(入力シート!$P$4:$P$23,$P28,1))</f>
        <v>－</v>
      </c>
      <c r="S28" s="57" t="str">
        <f t="shared" si="3"/>
        <v>選手,－,－,－</v>
      </c>
      <c r="T28" s="57" t="str">
        <f t="shared" si="3"/>
        <v>ふりがな,－,－,－</v>
      </c>
      <c r="U28" s="28"/>
      <c r="V28" s="28"/>
    </row>
    <row r="29" spans="1:22" ht="14.25">
      <c r="A29" s="145">
        <v>4</v>
      </c>
      <c r="B29" s="147" t="str">
        <f t="shared" si="4"/>
        <v>－</v>
      </c>
      <c r="F29" s="162" t="s">
        <v>294</v>
      </c>
      <c r="G29" s="161">
        <f>IF(H29="－",2,4)</f>
        <v>2</v>
      </c>
      <c r="H29" s="145" t="str">
        <f>Q33</f>
        <v>－</v>
      </c>
      <c r="I29" s="171" t="s">
        <v>303</v>
      </c>
      <c r="J29" s="172" t="str">
        <f t="shared" si="5"/>
        <v>ふりがな,</v>
      </c>
      <c r="K29" s="172" t="str">
        <f t="shared" si="5"/>
        <v>ふりがな,</v>
      </c>
      <c r="L29" s="172" t="str">
        <f t="shared" si="5"/>
        <v>ふりがな,</v>
      </c>
      <c r="M29" s="173" t="s">
        <v>302</v>
      </c>
      <c r="O29" s="71">
        <v>4</v>
      </c>
      <c r="P29" s="131" t="e">
        <f>MATCH($O17,入力シート!$R$4:$R$23,0)</f>
        <v>#N/A</v>
      </c>
      <c r="Q29" s="149" t="str">
        <f>IF(ISERROR(INDEX(入力シート!$O$4:$Q$23,$P29,1)),"－",INDEX(入力シート!$O$4:$Q$23,$P29,1)&amp;INDEX(入力シート!$O$4:$Q$23,$P29,3))</f>
        <v>－</v>
      </c>
      <c r="R29" s="150" t="str">
        <f>IF(ISERROR(INDEX(入力シート!$P$4:$P$23,$P29,1)),"－",INDEX(入力シート!$P$4:$P$23,$P29,1))</f>
        <v>－</v>
      </c>
      <c r="S29" s="57" t="str">
        <f t="shared" si="3"/>
        <v>選手,－,－,－,－</v>
      </c>
      <c r="T29" s="57" t="str">
        <f t="shared" si="3"/>
        <v>ふりがな,－,－,－,－</v>
      </c>
      <c r="U29" s="148"/>
      <c r="V29" s="148"/>
    </row>
    <row r="30" spans="1:22" ht="14.25">
      <c r="A30" s="145">
        <v>5</v>
      </c>
      <c r="B30" s="147" t="str">
        <f t="shared" si="4"/>
        <v>－</v>
      </c>
      <c r="F30" s="160"/>
      <c r="G30" s="157"/>
      <c r="H30" s="145"/>
      <c r="I30" s="171" t="s">
        <v>303</v>
      </c>
      <c r="J30" s="174" t="s">
        <v>293</v>
      </c>
      <c r="K30" s="174" t="str">
        <f t="shared" si="5"/>
        <v>コーチ,なし</v>
      </c>
      <c r="L30" s="174" t="s">
        <v>293</v>
      </c>
      <c r="M30" s="175" t="str">
        <f>"コーチ,"&amp;H28</f>
        <v>コーチ,なし</v>
      </c>
      <c r="O30" s="71">
        <v>5</v>
      </c>
      <c r="P30" s="131" t="e">
        <f>MATCH($O18,入力シート!$R$4:$R$23,0)</f>
        <v>#N/A</v>
      </c>
      <c r="Q30" s="149" t="str">
        <f>IF(ISERROR(INDEX(入力シート!$O$4:$Q$23,$P30,1)),"－",INDEX(入力シート!$O$4:$Q$23,$P30,1)&amp;INDEX(入力シート!$O$4:$Q$23,$P30,3))</f>
        <v>－</v>
      </c>
      <c r="R30" s="150" t="str">
        <f>IF(ISERROR(INDEX(入力シート!$P$4:$P$23,$P30,1)),"－",INDEX(入力シート!$P$4:$P$23,$P30,1))</f>
        <v>－</v>
      </c>
      <c r="S30" s="57" t="str">
        <f t="shared" si="3"/>
        <v>選手,－,－,－,－,－</v>
      </c>
      <c r="T30" s="57" t="str">
        <f t="shared" si="3"/>
        <v>ふりがな,－,－,－,－,－</v>
      </c>
    </row>
    <row r="31" spans="1:22" ht="14.25">
      <c r="A31" s="145">
        <v>6</v>
      </c>
      <c r="B31" s="147" t="str">
        <f t="shared" si="4"/>
        <v>－</v>
      </c>
      <c r="G31" s="145"/>
      <c r="H31" s="145"/>
      <c r="I31" s="171" t="s">
        <v>303</v>
      </c>
      <c r="J31" s="176" t="str">
        <f>$M32</f>
        <v>選手</v>
      </c>
      <c r="K31" s="174" t="str">
        <f t="shared" si="5"/>
        <v>ふりがな,</v>
      </c>
      <c r="L31" s="176" t="str">
        <f>$M32</f>
        <v>選手</v>
      </c>
      <c r="M31" s="175" t="s">
        <v>301</v>
      </c>
      <c r="O31" s="71">
        <v>6</v>
      </c>
      <c r="P31" s="131" t="e">
        <f>MATCH($O19,入力シート!$R$4:$R$23,0)</f>
        <v>#N/A</v>
      </c>
      <c r="Q31" s="149" t="str">
        <f>IF(ISERROR(INDEX(入力シート!$O$4:$Q$23,$P31,1)),"－",INDEX(入力シート!$O$4:$Q$23,$P31,1)&amp;INDEX(入力シート!$O$4:$Q$23,$P31,3))</f>
        <v>－</v>
      </c>
      <c r="R31" s="150" t="str">
        <f>IF(ISERROR(INDEX(入力シート!$P$4:$P$23,$P31,1)),"－",INDEX(入力シート!$P$4:$P$23,$P31,1))</f>
        <v>－</v>
      </c>
      <c r="S31" s="57" t="str">
        <f t="shared" si="3"/>
        <v>選手,－,－,－,－,－,－</v>
      </c>
      <c r="T31" s="57" t="str">
        <f t="shared" si="3"/>
        <v>ふりがな,－,－,－,－,－,－</v>
      </c>
    </row>
    <row r="32" spans="1:22" ht="14.25">
      <c r="A32" s="145">
        <v>7</v>
      </c>
      <c r="B32" s="147" t="str">
        <f t="shared" si="4"/>
        <v>－</v>
      </c>
      <c r="G32" s="145"/>
      <c r="H32" s="145"/>
      <c r="I32" s="171" t="s">
        <v>303</v>
      </c>
      <c r="J32" s="176" t="str">
        <f>$M33</f>
        <v>ふりがな</v>
      </c>
      <c r="K32" s="176" t="str">
        <f>$M32</f>
        <v>選手</v>
      </c>
      <c r="L32" s="176" t="str">
        <f>$M33</f>
        <v>ふりがな</v>
      </c>
      <c r="M32" s="177" t="str">
        <f>Q34</f>
        <v>選手</v>
      </c>
      <c r="O32" s="166">
        <v>7</v>
      </c>
      <c r="P32" s="131" t="e">
        <f>MATCH($O20,入力シート!$R$4:$R$23,0)</f>
        <v>#N/A</v>
      </c>
      <c r="Q32" s="149" t="str">
        <f>IF(ISERROR(INDEX(入力シート!$O$4:$Q$23,$P32,1)),"－",INDEX(入力シート!$O$4:$Q$23,$P32,1)&amp;INDEX(入力シート!$O$4:$Q$23,$P32,3))</f>
        <v>－</v>
      </c>
      <c r="R32" s="150" t="str">
        <f>IF(ISERROR(INDEX(入力シート!$P$4:$P$23,$P32,1)),"－",INDEX(入力シート!$P$4:$P$23,$P32,1))</f>
        <v>－</v>
      </c>
      <c r="S32" s="57" t="str">
        <f t="shared" si="3"/>
        <v>選手,－,－,－,－,－,－,－</v>
      </c>
      <c r="T32" s="57" t="str">
        <f t="shared" si="3"/>
        <v>ふりがな,－,－,－,－,－,－,－</v>
      </c>
    </row>
    <row r="33" spans="1:20" ht="14.25">
      <c r="A33" s="145">
        <v>8</v>
      </c>
      <c r="B33" s="147" t="str">
        <f t="shared" si="4"/>
        <v>－</v>
      </c>
      <c r="G33" s="145"/>
      <c r="H33" s="145"/>
      <c r="I33" s="171" t="s">
        <v>303</v>
      </c>
      <c r="J33" s="178" t="s">
        <v>363</v>
      </c>
      <c r="K33" s="176" t="str">
        <f>$M33</f>
        <v>ふりがな</v>
      </c>
      <c r="L33" s="178" t="str">
        <f>$M34</f>
        <v>マネージャー,－</v>
      </c>
      <c r="M33" s="177" t="str">
        <f>Q35</f>
        <v>ふりがな</v>
      </c>
      <c r="O33" s="275" t="s">
        <v>364</v>
      </c>
      <c r="P33" s="157" t="e">
        <f>MATCH($O21,入力シート!$R$4:$R$23,0)</f>
        <v>#N/A</v>
      </c>
      <c r="Q33" s="149" t="str">
        <f>IF(ISERROR(INDEX(入力シート!$O$4:$Q$23,$P33,1)),"－",INDEX(入力シート!$O$4:$Q$23,$P33,1)&amp;INDEX(入力シート!$O$4:$Q$23,$P33,3))</f>
        <v>－</v>
      </c>
      <c r="R33" s="150" t="str">
        <f>IF(ISERROR(INDEX(入力シート!$P$4:$P$23,$P33,1)),"－",INDEX(入力シート!$P$4:$P$23,$P33,1))</f>
        <v>－</v>
      </c>
    </row>
    <row r="34" spans="1:20" ht="14.25">
      <c r="A34" s="145">
        <v>9</v>
      </c>
      <c r="B34" s="147" t="str">
        <f t="shared" si="4"/>
        <v>－</v>
      </c>
      <c r="G34" s="145"/>
      <c r="H34" s="145"/>
      <c r="I34" s="171" t="s">
        <v>303</v>
      </c>
      <c r="J34" s="179" t="s">
        <v>303</v>
      </c>
      <c r="K34" s="178" t="s">
        <v>363</v>
      </c>
      <c r="L34" s="178" t="str">
        <f>$M35</f>
        <v>ふりがな,－</v>
      </c>
      <c r="M34" s="180" t="str">
        <f>"マネージャー,"&amp;Q33</f>
        <v>マネージャー,－</v>
      </c>
      <c r="O34" s="158">
        <f>7-COUNTIF(Q26:Q32,"－")</f>
        <v>0</v>
      </c>
      <c r="P34" s="131">
        <f>LEN(S32)</f>
        <v>16</v>
      </c>
      <c r="Q34" s="167" t="str">
        <f>IF(O34=7,S32,LEFT(S32,P34-(7-O34)*2))</f>
        <v>選手</v>
      </c>
    </row>
    <row r="35" spans="1:20" ht="14.25">
      <c r="A35" s="145">
        <v>10</v>
      </c>
      <c r="B35" s="147" t="str">
        <f t="shared" si="4"/>
        <v>－</v>
      </c>
      <c r="G35" s="145"/>
      <c r="H35" s="145"/>
      <c r="I35" s="181" t="s">
        <v>303</v>
      </c>
      <c r="J35" s="182" t="s">
        <v>303</v>
      </c>
      <c r="K35" s="182" t="s">
        <v>303</v>
      </c>
      <c r="L35" s="182" t="s">
        <v>303</v>
      </c>
      <c r="M35" s="183" t="str">
        <f>"ふりがな,"&amp;R33</f>
        <v>ふりがな,－</v>
      </c>
      <c r="P35" s="131">
        <f>LEN(T32)</f>
        <v>18</v>
      </c>
      <c r="Q35" s="167" t="str">
        <f>IF(O34=7,T32,LEFT(T32,P35-(7-O34)*2))</f>
        <v>ふりがな</v>
      </c>
    </row>
    <row r="36" spans="1:20">
      <c r="P36" s="28"/>
      <c r="Q36" s="28"/>
      <c r="R36" s="28"/>
      <c r="S36" s="28"/>
      <c r="T36" s="28"/>
    </row>
    <row r="37" spans="1:20">
      <c r="O37" s="28"/>
      <c r="P37" s="28"/>
      <c r="Q37" s="28"/>
      <c r="R37" s="28"/>
      <c r="S37" s="28"/>
    </row>
    <row r="38" spans="1:20">
      <c r="O38" s="28"/>
      <c r="P38" s="28"/>
      <c r="Q38" s="28"/>
      <c r="R38" s="28"/>
      <c r="S38" s="28"/>
    </row>
    <row r="39" spans="1:20">
      <c r="O39" s="28"/>
      <c r="P39" s="28"/>
      <c r="Q39" s="28"/>
      <c r="R39" s="28"/>
      <c r="S39" s="28"/>
    </row>
    <row r="40" spans="1:20">
      <c r="O40" s="28"/>
      <c r="P40" s="28"/>
      <c r="Q40" s="28"/>
      <c r="R40" s="28"/>
      <c r="S40" s="28"/>
    </row>
    <row r="41" spans="1:20">
      <c r="O41" s="28"/>
      <c r="P41" s="28"/>
      <c r="Q41" s="28"/>
      <c r="R41" s="28"/>
      <c r="S41" s="28"/>
    </row>
    <row r="42" spans="1:20">
      <c r="O42" s="148"/>
      <c r="P42" s="148"/>
      <c r="Q42" s="148"/>
      <c r="R42" s="148"/>
      <c r="S42" s="148"/>
    </row>
  </sheetData>
  <phoneticPr fontId="1"/>
  <conditionalFormatting sqref="B25">
    <cfRule type="containsBlanks" dxfId="1" priority="2">
      <formula>LEN(TRIM(B25))=0</formula>
    </cfRule>
  </conditionalFormatting>
  <conditionalFormatting sqref="B27:B35 B15:B23">
    <cfRule type="cellIs" dxfId="0" priority="1" operator="notEqual">
      <formula>"－"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21"/>
  <sheetViews>
    <sheetView showGridLines="0" zoomScale="106" zoomScaleNormal="106" workbookViewId="0">
      <selection activeCell="B20" sqref="B20"/>
    </sheetView>
  </sheetViews>
  <sheetFormatPr defaultRowHeight="18.75"/>
  <cols>
    <col min="1" max="1" width="5.75" bestFit="1" customWidth="1"/>
    <col min="2" max="2" width="19.5" bestFit="1" customWidth="1"/>
    <col min="3" max="3" width="11.75" bestFit="1" customWidth="1"/>
    <col min="4" max="4" width="30.75" bestFit="1" customWidth="1"/>
    <col min="5" max="5" width="18.875" bestFit="1" customWidth="1"/>
    <col min="6" max="6" width="6.75" bestFit="1" customWidth="1"/>
    <col min="7" max="7" width="13.375" bestFit="1" customWidth="1"/>
    <col min="8" max="8" width="11.25" bestFit="1" customWidth="1"/>
    <col min="12" max="12" width="5.5" bestFit="1" customWidth="1"/>
    <col min="13" max="13" width="9.25" bestFit="1" customWidth="1"/>
    <col min="14" max="14" width="12.75" bestFit="1" customWidth="1"/>
    <col min="15" max="15" width="14.375" bestFit="1" customWidth="1"/>
  </cols>
  <sheetData>
    <row r="1" spans="1:15">
      <c r="A1" t="s">
        <v>206</v>
      </c>
      <c r="J1" t="s">
        <v>207</v>
      </c>
    </row>
    <row r="2" spans="1:15">
      <c r="A2" s="65" t="s">
        <v>204</v>
      </c>
      <c r="B2" s="65" t="s">
        <v>168</v>
      </c>
      <c r="C2" s="65" t="s">
        <v>169</v>
      </c>
      <c r="D2" s="65" t="s">
        <v>170</v>
      </c>
      <c r="E2" s="65" t="s">
        <v>171</v>
      </c>
      <c r="F2" s="65" t="s">
        <v>200</v>
      </c>
      <c r="G2" s="65" t="s">
        <v>201</v>
      </c>
      <c r="H2" s="65" t="s">
        <v>202</v>
      </c>
      <c r="I2" s="25"/>
      <c r="J2" s="84" t="s">
        <v>203</v>
      </c>
      <c r="K2" s="84" t="s">
        <v>205</v>
      </c>
      <c r="L2" s="84" t="s">
        <v>208</v>
      </c>
      <c r="M2" s="69" t="s">
        <v>112</v>
      </c>
      <c r="N2" s="67" t="s">
        <v>113</v>
      </c>
      <c r="O2" s="66" t="s">
        <v>114</v>
      </c>
    </row>
    <row r="3" spans="1:15" ht="18.75" customHeight="1">
      <c r="A3" s="87"/>
      <c r="B3" s="106"/>
      <c r="C3" s="106"/>
      <c r="D3" s="106"/>
      <c r="E3" s="106"/>
      <c r="F3" s="106"/>
      <c r="G3" s="106"/>
      <c r="H3" s="106"/>
      <c r="I3" s="25"/>
      <c r="J3" s="68"/>
      <c r="K3" s="78"/>
      <c r="L3" s="70"/>
      <c r="M3" s="70"/>
      <c r="N3" s="78"/>
      <c r="O3" s="75"/>
    </row>
    <row r="4" spans="1:15">
      <c r="A4" s="40">
        <v>1</v>
      </c>
      <c r="B4" s="62" t="s">
        <v>34</v>
      </c>
      <c r="C4" s="63" t="s">
        <v>337</v>
      </c>
      <c r="D4" s="60" t="s">
        <v>209</v>
      </c>
      <c r="E4" s="60" t="s">
        <v>35</v>
      </c>
      <c r="F4" s="61">
        <f>A4*100+1</f>
        <v>101</v>
      </c>
      <c r="G4" s="60" t="s">
        <v>36</v>
      </c>
      <c r="H4" s="60" t="s">
        <v>37</v>
      </c>
      <c r="I4" s="25"/>
      <c r="J4" s="82" t="s">
        <v>172</v>
      </c>
      <c r="K4" s="81" t="s">
        <v>116</v>
      </c>
      <c r="L4" s="73">
        <v>3</v>
      </c>
      <c r="M4" s="71">
        <v>1</v>
      </c>
      <c r="N4" s="79" t="s">
        <v>156</v>
      </c>
      <c r="O4" s="76" t="s">
        <v>121</v>
      </c>
    </row>
    <row r="5" spans="1:15">
      <c r="A5" s="40">
        <v>2</v>
      </c>
      <c r="B5" s="62" t="s">
        <v>38</v>
      </c>
      <c r="C5" s="63" t="s">
        <v>338</v>
      </c>
      <c r="D5" s="60" t="s">
        <v>210</v>
      </c>
      <c r="E5" s="60" t="s">
        <v>39</v>
      </c>
      <c r="F5" s="61">
        <f t="shared" ref="F5:F21" si="0">A5*100+1</f>
        <v>201</v>
      </c>
      <c r="G5" s="60" t="s">
        <v>40</v>
      </c>
      <c r="H5" s="60" t="s">
        <v>41</v>
      </c>
      <c r="I5" s="25"/>
      <c r="J5" s="83" t="s">
        <v>173</v>
      </c>
      <c r="K5" s="72" t="s">
        <v>118</v>
      </c>
      <c r="L5" s="73">
        <v>2</v>
      </c>
      <c r="M5" s="71">
        <v>2</v>
      </c>
      <c r="N5" s="79" t="s">
        <v>157</v>
      </c>
      <c r="O5" s="76" t="s">
        <v>123</v>
      </c>
    </row>
    <row r="6" spans="1:15">
      <c r="A6" s="40">
        <v>3</v>
      </c>
      <c r="B6" s="62" t="s">
        <v>43</v>
      </c>
      <c r="C6" s="63" t="s">
        <v>325</v>
      </c>
      <c r="D6" s="60" t="s">
        <v>211</v>
      </c>
      <c r="E6" s="60" t="s">
        <v>44</v>
      </c>
      <c r="F6" s="61">
        <f t="shared" si="0"/>
        <v>301</v>
      </c>
      <c r="G6" s="60" t="s">
        <v>45</v>
      </c>
      <c r="H6" s="60" t="s">
        <v>46</v>
      </c>
      <c r="I6" s="25"/>
      <c r="J6" s="22"/>
      <c r="K6" s="33"/>
      <c r="L6" s="74">
        <v>1</v>
      </c>
      <c r="M6" s="71">
        <v>3</v>
      </c>
      <c r="N6" s="79" t="s">
        <v>158</v>
      </c>
      <c r="O6" s="76" t="s">
        <v>125</v>
      </c>
    </row>
    <row r="7" spans="1:15">
      <c r="A7" s="40">
        <v>4</v>
      </c>
      <c r="B7" s="62" t="s">
        <v>48</v>
      </c>
      <c r="C7" s="63" t="s">
        <v>326</v>
      </c>
      <c r="D7" s="60" t="s">
        <v>212</v>
      </c>
      <c r="E7" s="60" t="s">
        <v>49</v>
      </c>
      <c r="F7" s="61">
        <f t="shared" si="0"/>
        <v>401</v>
      </c>
      <c r="G7" s="60" t="s">
        <v>50</v>
      </c>
      <c r="H7" s="60" t="s">
        <v>51</v>
      </c>
      <c r="I7" s="25"/>
      <c r="M7" s="71">
        <v>4</v>
      </c>
      <c r="N7" s="79" t="s">
        <v>159</v>
      </c>
      <c r="O7" s="76" t="s">
        <v>127</v>
      </c>
    </row>
    <row r="8" spans="1:15">
      <c r="A8" s="40">
        <v>5</v>
      </c>
      <c r="B8" s="62" t="s">
        <v>53</v>
      </c>
      <c r="C8" s="63" t="s">
        <v>339</v>
      </c>
      <c r="D8" s="60" t="s">
        <v>213</v>
      </c>
      <c r="E8" s="60" t="s">
        <v>54</v>
      </c>
      <c r="F8" s="61">
        <f t="shared" si="0"/>
        <v>501</v>
      </c>
      <c r="G8" s="60" t="s">
        <v>55</v>
      </c>
      <c r="H8" s="60" t="s">
        <v>56</v>
      </c>
      <c r="I8" s="25"/>
      <c r="M8" s="71">
        <v>5</v>
      </c>
      <c r="N8" s="79" t="s">
        <v>160</v>
      </c>
      <c r="O8" s="76" t="s">
        <v>129</v>
      </c>
    </row>
    <row r="9" spans="1:15" ht="18.75" customHeight="1">
      <c r="A9" s="40">
        <v>6</v>
      </c>
      <c r="B9" s="62" t="s">
        <v>58</v>
      </c>
      <c r="C9" s="63" t="s">
        <v>59</v>
      </c>
      <c r="D9" s="60" t="s">
        <v>214</v>
      </c>
      <c r="E9" s="60" t="s">
        <v>60</v>
      </c>
      <c r="F9" s="61">
        <f t="shared" si="0"/>
        <v>601</v>
      </c>
      <c r="G9" s="60" t="s">
        <v>61</v>
      </c>
      <c r="H9" s="60" t="s">
        <v>62</v>
      </c>
      <c r="I9" s="25"/>
      <c r="M9" s="71">
        <v>6</v>
      </c>
      <c r="N9" s="79" t="s">
        <v>161</v>
      </c>
      <c r="O9" s="77" t="s">
        <v>131</v>
      </c>
    </row>
    <row r="10" spans="1:15" ht="19.5" customHeight="1">
      <c r="A10" s="40">
        <v>7</v>
      </c>
      <c r="B10" s="62" t="s">
        <v>64</v>
      </c>
      <c r="C10" s="63" t="s">
        <v>340</v>
      </c>
      <c r="D10" s="60" t="s">
        <v>215</v>
      </c>
      <c r="E10" s="60" t="s">
        <v>65</v>
      </c>
      <c r="F10" s="61">
        <f t="shared" si="0"/>
        <v>701</v>
      </c>
      <c r="G10" s="60" t="s">
        <v>66</v>
      </c>
      <c r="H10" s="60" t="s">
        <v>67</v>
      </c>
      <c r="I10" s="25"/>
      <c r="M10" s="71">
        <v>7</v>
      </c>
      <c r="N10" s="79" t="s">
        <v>162</v>
      </c>
    </row>
    <row r="11" spans="1:15" ht="18.75" customHeight="1">
      <c r="A11" s="40">
        <v>8</v>
      </c>
      <c r="B11" s="62" t="s">
        <v>70</v>
      </c>
      <c r="C11" s="63" t="s">
        <v>341</v>
      </c>
      <c r="D11" s="60" t="s">
        <v>72</v>
      </c>
      <c r="E11" s="60" t="s">
        <v>73</v>
      </c>
      <c r="F11" s="61">
        <f t="shared" si="0"/>
        <v>801</v>
      </c>
      <c r="G11" s="60" t="s">
        <v>74</v>
      </c>
      <c r="H11" s="60" t="s">
        <v>75</v>
      </c>
      <c r="I11" s="25"/>
      <c r="M11" s="72" t="s">
        <v>134</v>
      </c>
      <c r="N11" s="79" t="s">
        <v>163</v>
      </c>
    </row>
    <row r="12" spans="1:15">
      <c r="A12" s="40">
        <v>9</v>
      </c>
      <c r="B12" s="62" t="s">
        <v>79</v>
      </c>
      <c r="C12" s="63" t="s">
        <v>342</v>
      </c>
      <c r="D12" s="60" t="s">
        <v>216</v>
      </c>
      <c r="E12" s="60" t="s">
        <v>80</v>
      </c>
      <c r="F12" s="61">
        <f t="shared" si="0"/>
        <v>901</v>
      </c>
      <c r="G12" s="60" t="s">
        <v>81</v>
      </c>
      <c r="H12" s="60" t="s">
        <v>82</v>
      </c>
      <c r="I12" s="25"/>
      <c r="N12" s="79" t="s">
        <v>164</v>
      </c>
    </row>
    <row r="13" spans="1:15">
      <c r="A13" s="40">
        <v>10</v>
      </c>
      <c r="B13" s="62" t="s">
        <v>84</v>
      </c>
      <c r="C13" s="63" t="s">
        <v>85</v>
      </c>
      <c r="D13" s="60" t="s">
        <v>217</v>
      </c>
      <c r="E13" s="60" t="s">
        <v>86</v>
      </c>
      <c r="F13" s="61">
        <f t="shared" si="0"/>
        <v>1001</v>
      </c>
      <c r="G13" s="60" t="s">
        <v>87</v>
      </c>
      <c r="H13" s="60" t="s">
        <v>88</v>
      </c>
      <c r="I13" s="25"/>
      <c r="N13" s="79" t="s">
        <v>165</v>
      </c>
    </row>
    <row r="14" spans="1:15">
      <c r="A14" s="40">
        <v>11</v>
      </c>
      <c r="B14" s="62" t="s">
        <v>89</v>
      </c>
      <c r="C14" s="63" t="s">
        <v>343</v>
      </c>
      <c r="D14" s="60" t="s">
        <v>218</v>
      </c>
      <c r="E14" s="60" t="s">
        <v>90</v>
      </c>
      <c r="F14" s="61">
        <f t="shared" si="0"/>
        <v>1101</v>
      </c>
      <c r="G14" s="60" t="s">
        <v>91</v>
      </c>
      <c r="H14" s="60" t="s">
        <v>92</v>
      </c>
      <c r="I14" s="25"/>
      <c r="N14" s="79" t="s">
        <v>166</v>
      </c>
    </row>
    <row r="15" spans="1:15">
      <c r="A15" s="40">
        <v>12</v>
      </c>
      <c r="B15" s="62" t="s">
        <v>94</v>
      </c>
      <c r="C15" s="63" t="s">
        <v>344</v>
      </c>
      <c r="D15" s="60" t="s">
        <v>219</v>
      </c>
      <c r="E15" s="60" t="s">
        <v>95</v>
      </c>
      <c r="F15" s="61">
        <f t="shared" si="0"/>
        <v>1201</v>
      </c>
      <c r="G15" s="60" t="s">
        <v>96</v>
      </c>
      <c r="H15" s="60" t="s">
        <v>97</v>
      </c>
      <c r="I15" s="25"/>
      <c r="N15" s="80" t="s">
        <v>167</v>
      </c>
    </row>
    <row r="16" spans="1:15">
      <c r="A16" s="40">
        <v>13</v>
      </c>
      <c r="B16" s="62" t="s">
        <v>98</v>
      </c>
      <c r="C16" s="63" t="s">
        <v>345</v>
      </c>
      <c r="D16" s="60" t="s">
        <v>220</v>
      </c>
      <c r="E16" s="60" t="s">
        <v>99</v>
      </c>
      <c r="F16" s="61">
        <f t="shared" si="0"/>
        <v>1301</v>
      </c>
      <c r="G16" s="60" t="s">
        <v>100</v>
      </c>
      <c r="H16" s="60" t="s">
        <v>101</v>
      </c>
      <c r="I16" s="25"/>
    </row>
    <row r="17" spans="1:9">
      <c r="A17" s="40">
        <v>14</v>
      </c>
      <c r="B17" s="62" t="s">
        <v>102</v>
      </c>
      <c r="C17" s="63" t="s">
        <v>355</v>
      </c>
      <c r="D17" s="60" t="s">
        <v>356</v>
      </c>
      <c r="E17" s="60" t="s">
        <v>103</v>
      </c>
      <c r="F17" s="61">
        <f t="shared" si="0"/>
        <v>1401</v>
      </c>
      <c r="G17" s="60" t="s">
        <v>104</v>
      </c>
      <c r="H17" s="60" t="s">
        <v>105</v>
      </c>
      <c r="I17" s="25"/>
    </row>
    <row r="18" spans="1:9">
      <c r="A18" s="40">
        <v>15</v>
      </c>
      <c r="B18" s="62" t="s">
        <v>106</v>
      </c>
      <c r="C18" s="63" t="s">
        <v>357</v>
      </c>
      <c r="D18" s="60" t="s">
        <v>358</v>
      </c>
      <c r="E18" s="60" t="s">
        <v>359</v>
      </c>
      <c r="F18" s="61">
        <f t="shared" si="0"/>
        <v>1501</v>
      </c>
      <c r="G18" s="60" t="s">
        <v>360</v>
      </c>
      <c r="H18" s="60" t="s">
        <v>107</v>
      </c>
      <c r="I18" s="25"/>
    </row>
    <row r="19" spans="1:9">
      <c r="A19" s="40">
        <v>16</v>
      </c>
      <c r="B19" s="62" t="s">
        <v>327</v>
      </c>
      <c r="C19" s="63" t="s">
        <v>346</v>
      </c>
      <c r="D19" s="60" t="s">
        <v>361</v>
      </c>
      <c r="E19" s="60" t="s">
        <v>362</v>
      </c>
      <c r="F19" s="61">
        <f t="shared" si="0"/>
        <v>1601</v>
      </c>
      <c r="G19" s="60" t="s">
        <v>331</v>
      </c>
      <c r="H19" s="60" t="s">
        <v>334</v>
      </c>
      <c r="I19" s="25"/>
    </row>
    <row r="20" spans="1:9">
      <c r="A20" s="40">
        <v>17</v>
      </c>
      <c r="B20" s="62" t="s">
        <v>330</v>
      </c>
      <c r="C20" s="63" t="s">
        <v>347</v>
      </c>
      <c r="D20" s="60" t="s">
        <v>353</v>
      </c>
      <c r="E20" s="60" t="s">
        <v>354</v>
      </c>
      <c r="F20" s="61">
        <f t="shared" si="0"/>
        <v>1701</v>
      </c>
      <c r="G20" s="60" t="s">
        <v>333</v>
      </c>
      <c r="H20" s="60" t="s">
        <v>336</v>
      </c>
      <c r="I20" s="25"/>
    </row>
    <row r="21" spans="1:9">
      <c r="A21" s="40">
        <v>18</v>
      </c>
      <c r="B21" s="64" t="s">
        <v>328</v>
      </c>
      <c r="C21" s="63" t="s">
        <v>329</v>
      </c>
      <c r="D21" s="60" t="s">
        <v>351</v>
      </c>
      <c r="E21" s="60" t="s">
        <v>352</v>
      </c>
      <c r="F21" s="61">
        <f t="shared" si="0"/>
        <v>1801</v>
      </c>
      <c r="G21" s="61" t="s">
        <v>332</v>
      </c>
      <c r="H21" s="60" t="s">
        <v>335</v>
      </c>
    </row>
  </sheetData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はじめに</vt:lpstr>
      <vt:lpstr>入力シート</vt:lpstr>
      <vt:lpstr>参加申込書</vt:lpstr>
      <vt:lpstr>個人組合せ用</vt:lpstr>
      <vt:lpstr>プロ用</vt:lpstr>
      <vt:lpstr>運営用②</vt:lpstr>
      <vt:lpstr>個人CSV</vt:lpstr>
      <vt:lpstr>団体CSV</vt:lpstr>
      <vt:lpstr>学校情報</vt:lpstr>
      <vt:lpstr>プロ用!Print_Area</vt:lpstr>
      <vt:lpstr>学校情報!Print_Area</vt:lpstr>
      <vt:lpstr>個人組合せ用!Print_Area</vt:lpstr>
      <vt:lpstr>参加申込書!Print_Area</vt:lpstr>
      <vt:lpstr>入力シート!Print_Area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2024-09-13T01:06:05Z</dcterms:modified>
</cp:coreProperties>
</file>